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BC\Documents\"/>
    </mc:Choice>
  </mc:AlternateContent>
  <bookViews>
    <workbookView xWindow="0" yWindow="0" windowWidth="20490" windowHeight="8385" activeTab="4"/>
  </bookViews>
  <sheets>
    <sheet name="DEPOT EN TRANSIT" sheetId="6" r:id="rId1"/>
    <sheet name="LIVRE BANQUE" sheetId="5" r:id="rId2"/>
    <sheet name="RECONCILIATION" sheetId="4" r:id="rId3"/>
    <sheet name="CHEQUE EN TRANSIT" sheetId="3" r:id="rId4"/>
    <sheet name="LISTE DE TRANSACTION " sheetId="2" r:id="rId5"/>
    <sheet name="Detail Budget" sheetId="14" r:id="rId6"/>
    <sheet name="Synthese  Budget " sheetId="13" r:id="rId7"/>
  </sheets>
  <externalReferences>
    <externalReference r:id="rId8"/>
    <externalReference r:id="rId9"/>
  </externalReferences>
  <definedNames>
    <definedName name="_xlnm._FilterDatabase" localSheetId="4" hidden="1">'LISTE DE TRANSACTION '!$A$9:$E$17</definedName>
    <definedName name="_xlnm._FilterDatabase" localSheetId="1" hidden="1">'LIVRE BANQUE'!$A$11:$H$36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 i="14" l="1"/>
  <c r="G115" i="14"/>
  <c r="H113" i="14"/>
  <c r="G114" i="14"/>
  <c r="G113" i="14"/>
  <c r="F5" i="13" l="1"/>
  <c r="H105" i="14"/>
  <c r="H106" i="14"/>
  <c r="H104" i="14"/>
  <c r="H100" i="14"/>
  <c r="H101" i="14"/>
  <c r="G102" i="14"/>
  <c r="H99" i="14"/>
  <c r="H89" i="14"/>
  <c r="H90" i="14"/>
  <c r="H91" i="14"/>
  <c r="H92" i="14"/>
  <c r="H93" i="14"/>
  <c r="H94" i="14"/>
  <c r="H95" i="14"/>
  <c r="H96" i="14"/>
  <c r="H88" i="14"/>
  <c r="H8" i="14"/>
  <c r="H72" i="14"/>
  <c r="H73" i="14"/>
  <c r="H74" i="14"/>
  <c r="H75" i="14"/>
  <c r="H76" i="14"/>
  <c r="H77" i="14"/>
  <c r="H78" i="14"/>
  <c r="H79" i="14"/>
  <c r="H80" i="14"/>
  <c r="H81" i="14"/>
  <c r="H82" i="14"/>
  <c r="H84" i="14"/>
  <c r="H85" i="14"/>
  <c r="G86" i="14"/>
  <c r="H71" i="14"/>
  <c r="H58" i="14"/>
  <c r="G69" i="14"/>
  <c r="H51" i="14"/>
  <c r="H52" i="14"/>
  <c r="H53" i="14"/>
  <c r="H54" i="14"/>
  <c r="H55" i="14"/>
  <c r="H56" i="14"/>
  <c r="H57" i="14"/>
  <c r="H59" i="14"/>
  <c r="H60" i="14"/>
  <c r="H61" i="14"/>
  <c r="H62" i="14"/>
  <c r="H63" i="14"/>
  <c r="H64" i="14"/>
  <c r="H65" i="14"/>
  <c r="H66" i="14"/>
  <c r="H67" i="14"/>
  <c r="H68" i="14"/>
  <c r="H50" i="14"/>
  <c r="H48" i="14"/>
  <c r="H47" i="14"/>
  <c r="H35" i="14"/>
  <c r="H18" i="14"/>
  <c r="H19" i="14"/>
  <c r="H20" i="14"/>
  <c r="H21" i="14"/>
  <c r="H22" i="14"/>
  <c r="H23" i="14"/>
  <c r="H24" i="14"/>
  <c r="H25" i="14"/>
  <c r="H26" i="14"/>
  <c r="H27" i="14"/>
  <c r="H28" i="14"/>
  <c r="H29" i="14"/>
  <c r="H30" i="14"/>
  <c r="H31" i="14"/>
  <c r="H32" i="14"/>
  <c r="H33" i="14"/>
  <c r="H34" i="14"/>
  <c r="H17" i="14"/>
  <c r="H15" i="14"/>
  <c r="H14" i="14"/>
  <c r="F107" i="14"/>
  <c r="H39" i="14"/>
  <c r="G40" i="14"/>
  <c r="G42" i="14" s="1"/>
  <c r="G43" i="14" s="1"/>
  <c r="G44" i="14" s="1"/>
  <c r="H7" i="14"/>
  <c r="H6" i="14"/>
  <c r="E17" i="2"/>
  <c r="G108" i="14" l="1"/>
  <c r="H36" i="14"/>
  <c r="H107" i="14"/>
  <c r="H10" i="14"/>
  <c r="H115" i="14" s="1"/>
  <c r="F83" i="14" l="1"/>
  <c r="H83" i="14" s="1"/>
  <c r="F38" i="14"/>
  <c r="H38" i="14" s="1"/>
  <c r="F102" i="14" l="1"/>
  <c r="H102" i="14" l="1"/>
  <c r="I96" i="14"/>
  <c r="F97" i="14"/>
  <c r="H97" i="14" s="1"/>
  <c r="I72" i="14"/>
  <c r="I85" i="14"/>
  <c r="J72" i="14"/>
  <c r="F86" i="14"/>
  <c r="G36" i="5"/>
  <c r="I68" i="14"/>
  <c r="F69" i="14"/>
  <c r="H69" i="14" l="1"/>
  <c r="H86" i="14"/>
  <c r="F108" i="14"/>
  <c r="F114" i="14" s="1"/>
  <c r="F40" i="14"/>
  <c r="I35" i="14"/>
  <c r="F36" i="14"/>
  <c r="F10" i="14"/>
  <c r="F115" i="14" s="1"/>
  <c r="F42" i="14" l="1"/>
  <c r="F43" i="14" s="1"/>
  <c r="F44" i="14" s="1"/>
  <c r="H40" i="14"/>
  <c r="H108" i="14"/>
  <c r="H114" i="14"/>
  <c r="H15" i="5"/>
  <c r="H16" i="5" s="1"/>
  <c r="H17" i="5" s="1"/>
  <c r="H18" i="5" s="1"/>
  <c r="H19" i="5" s="1"/>
  <c r="H20" i="5" s="1"/>
  <c r="H21" i="5" s="1"/>
  <c r="H22" i="5" s="1"/>
  <c r="H23" i="5" s="1"/>
  <c r="H24" i="5" s="1"/>
  <c r="H25" i="5" s="1"/>
  <c r="H26" i="5" s="1"/>
  <c r="H27" i="5" s="1"/>
  <c r="H28" i="5" s="1"/>
  <c r="H29" i="5" s="1"/>
  <c r="H30" i="5" s="1"/>
  <c r="H31" i="5" s="1"/>
  <c r="H32" i="5" s="1"/>
  <c r="H33" i="5" s="1"/>
  <c r="H34" i="5" s="1"/>
  <c r="H35" i="5" s="1"/>
  <c r="F36" i="5"/>
  <c r="H12" i="5"/>
  <c r="H13" i="5" s="1"/>
  <c r="H14" i="5" s="1"/>
  <c r="H42" i="14" l="1"/>
  <c r="H36" i="5"/>
  <c r="E88" i="14"/>
  <c r="H43" i="14" l="1"/>
  <c r="J88" i="14"/>
  <c r="I88" i="14"/>
  <c r="D106" i="14"/>
  <c r="E106" i="14" s="1"/>
  <c r="E105" i="14"/>
  <c r="E104" i="14"/>
  <c r="C101" i="14"/>
  <c r="E101" i="14" s="1"/>
  <c r="E100" i="14"/>
  <c r="D99" i="14"/>
  <c r="E99" i="14" s="1"/>
  <c r="E95" i="14"/>
  <c r="E94" i="14"/>
  <c r="E93" i="14"/>
  <c r="E92" i="14"/>
  <c r="E91" i="14"/>
  <c r="E90" i="14"/>
  <c r="E89" i="14"/>
  <c r="E84" i="14"/>
  <c r="C83" i="14"/>
  <c r="E83" i="14" s="1"/>
  <c r="E82" i="14"/>
  <c r="E81" i="14"/>
  <c r="E80" i="14"/>
  <c r="E79" i="14"/>
  <c r="E78" i="14"/>
  <c r="E77" i="14"/>
  <c r="E76" i="14"/>
  <c r="E75" i="14"/>
  <c r="E74" i="14"/>
  <c r="E73" i="14"/>
  <c r="E71" i="14"/>
  <c r="E67" i="14"/>
  <c r="E66" i="14"/>
  <c r="E65" i="14"/>
  <c r="E64" i="14"/>
  <c r="E63" i="14"/>
  <c r="E62" i="14"/>
  <c r="E61" i="14"/>
  <c r="E60" i="14"/>
  <c r="E59" i="14"/>
  <c r="E58" i="14"/>
  <c r="E57" i="14"/>
  <c r="E56" i="14"/>
  <c r="E55" i="14"/>
  <c r="E54" i="14"/>
  <c r="E53" i="14"/>
  <c r="E52" i="14"/>
  <c r="E51" i="14"/>
  <c r="E50" i="14"/>
  <c r="E47" i="14"/>
  <c r="D39" i="14"/>
  <c r="E39" i="14" s="1"/>
  <c r="D38" i="14"/>
  <c r="E38" i="14" s="1"/>
  <c r="E34" i="14"/>
  <c r="E33" i="14"/>
  <c r="E32" i="14"/>
  <c r="E31" i="14"/>
  <c r="E30" i="14"/>
  <c r="E29" i="14"/>
  <c r="E28" i="14"/>
  <c r="E27" i="14"/>
  <c r="E26" i="14"/>
  <c r="E25" i="14"/>
  <c r="E24" i="14"/>
  <c r="E23" i="14"/>
  <c r="E22" i="14"/>
  <c r="E21" i="14"/>
  <c r="E20" i="14"/>
  <c r="E19" i="14"/>
  <c r="E18" i="14"/>
  <c r="E17" i="14"/>
  <c r="E14" i="14"/>
  <c r="E9" i="14"/>
  <c r="J9" i="14" s="1"/>
  <c r="E8" i="14"/>
  <c r="E7" i="14"/>
  <c r="E6" i="14"/>
  <c r="F7" i="13"/>
  <c r="F6" i="13"/>
  <c r="F8" i="13"/>
  <c r="I39" i="14" l="1"/>
  <c r="J39" i="14"/>
  <c r="J101" i="14"/>
  <c r="I101" i="14"/>
  <c r="E10" i="14"/>
  <c r="J10" i="14" s="1"/>
  <c r="J6" i="14"/>
  <c r="I6" i="14"/>
  <c r="E15" i="14"/>
  <c r="I14" i="14"/>
  <c r="J14" i="14"/>
  <c r="J20" i="14"/>
  <c r="I20" i="14"/>
  <c r="J24" i="14"/>
  <c r="I24" i="14"/>
  <c r="J28" i="14"/>
  <c r="I28" i="14"/>
  <c r="J32" i="14"/>
  <c r="I32" i="14"/>
  <c r="J51" i="14"/>
  <c r="I51" i="14"/>
  <c r="E69" i="14"/>
  <c r="J55" i="14"/>
  <c r="I55" i="14"/>
  <c r="J59" i="14"/>
  <c r="I59" i="14"/>
  <c r="J63" i="14"/>
  <c r="I63" i="14"/>
  <c r="J67" i="14"/>
  <c r="I67" i="14"/>
  <c r="I75" i="14"/>
  <c r="J75" i="14"/>
  <c r="I79" i="14"/>
  <c r="J79" i="14"/>
  <c r="I83" i="14"/>
  <c r="J83" i="14"/>
  <c r="J90" i="14"/>
  <c r="I90" i="14"/>
  <c r="J94" i="14"/>
  <c r="I94" i="14"/>
  <c r="I106" i="14"/>
  <c r="J106" i="14"/>
  <c r="I7" i="14"/>
  <c r="J7" i="14"/>
  <c r="E36" i="14"/>
  <c r="J36" i="14" s="1"/>
  <c r="I17" i="14"/>
  <c r="J17" i="14"/>
  <c r="J21" i="14"/>
  <c r="I21" i="14"/>
  <c r="J25" i="14"/>
  <c r="I25" i="14"/>
  <c r="J29" i="14"/>
  <c r="I29" i="14"/>
  <c r="J33" i="14"/>
  <c r="I33" i="14"/>
  <c r="J52" i="14"/>
  <c r="I52" i="14"/>
  <c r="J56" i="14"/>
  <c r="I56" i="14"/>
  <c r="J60" i="14"/>
  <c r="I60" i="14"/>
  <c r="J64" i="14"/>
  <c r="I64" i="14"/>
  <c r="J71" i="14"/>
  <c r="I71" i="14"/>
  <c r="E86" i="14"/>
  <c r="I76" i="14"/>
  <c r="J76" i="14"/>
  <c r="J80" i="14"/>
  <c r="I80" i="14"/>
  <c r="I84" i="14"/>
  <c r="J84" i="14"/>
  <c r="J91" i="14"/>
  <c r="I91" i="14"/>
  <c r="J95" i="14"/>
  <c r="I95" i="14"/>
  <c r="H44" i="14"/>
  <c r="J8" i="14"/>
  <c r="I8" i="14"/>
  <c r="J18" i="14"/>
  <c r="I18" i="14"/>
  <c r="J22" i="14"/>
  <c r="I22" i="14"/>
  <c r="J26" i="14"/>
  <c r="I26" i="14"/>
  <c r="J30" i="14"/>
  <c r="I30" i="14"/>
  <c r="J34" i="14"/>
  <c r="I34" i="14"/>
  <c r="E48" i="14"/>
  <c r="J47" i="14"/>
  <c r="I47" i="14"/>
  <c r="J53" i="14"/>
  <c r="I53" i="14"/>
  <c r="J57" i="14"/>
  <c r="I57" i="14"/>
  <c r="J61" i="14"/>
  <c r="I61" i="14"/>
  <c r="J65" i="14"/>
  <c r="I65" i="14"/>
  <c r="J73" i="14"/>
  <c r="I73" i="14"/>
  <c r="J77" i="14"/>
  <c r="I77" i="14"/>
  <c r="J81" i="14"/>
  <c r="I81" i="14"/>
  <c r="E97" i="14"/>
  <c r="J92" i="14"/>
  <c r="I92" i="14"/>
  <c r="E102" i="14"/>
  <c r="J102" i="14" s="1"/>
  <c r="J99" i="14"/>
  <c r="I99" i="14"/>
  <c r="I104" i="14"/>
  <c r="E107" i="14"/>
  <c r="J104" i="14"/>
  <c r="J19" i="14"/>
  <c r="I19" i="14"/>
  <c r="J23" i="14"/>
  <c r="I23" i="14"/>
  <c r="J27" i="14"/>
  <c r="I27" i="14"/>
  <c r="J31" i="14"/>
  <c r="I31" i="14"/>
  <c r="E40" i="14"/>
  <c r="J38" i="14"/>
  <c r="I38" i="14"/>
  <c r="J50" i="14"/>
  <c r="I50" i="14"/>
  <c r="J54" i="14"/>
  <c r="I54" i="14"/>
  <c r="J58" i="14"/>
  <c r="I58" i="14"/>
  <c r="J62" i="14"/>
  <c r="I62" i="14"/>
  <c r="J66" i="14"/>
  <c r="I66" i="14"/>
  <c r="I74" i="14"/>
  <c r="J74" i="14"/>
  <c r="J78" i="14"/>
  <c r="I78" i="14"/>
  <c r="J82" i="14"/>
  <c r="I82" i="14"/>
  <c r="J89" i="14"/>
  <c r="I89" i="14"/>
  <c r="J93" i="14"/>
  <c r="I93" i="14"/>
  <c r="J100" i="14"/>
  <c r="I100" i="14"/>
  <c r="I105" i="14"/>
  <c r="J105" i="14"/>
  <c r="D7" i="6"/>
  <c r="E27" i="4"/>
  <c r="C27" i="4"/>
  <c r="C22" i="4"/>
  <c r="F17" i="4"/>
  <c r="F19" i="4" s="1"/>
  <c r="C16" i="4"/>
  <c r="D16" i="3"/>
  <c r="F39" i="3"/>
  <c r="I97" i="14" l="1"/>
  <c r="J97" i="14"/>
  <c r="I107" i="14"/>
  <c r="I86" i="14"/>
  <c r="J86" i="14"/>
  <c r="I69" i="14"/>
  <c r="J69" i="14"/>
  <c r="E42" i="14"/>
  <c r="I40" i="14"/>
  <c r="J40" i="14"/>
  <c r="I102" i="14"/>
  <c r="I15" i="14"/>
  <c r="I36" i="14" s="1"/>
  <c r="J15" i="14"/>
  <c r="I10" i="14"/>
  <c r="E108" i="14"/>
  <c r="J108" i="14" s="1"/>
  <c r="J107" i="14"/>
  <c r="I48" i="14"/>
  <c r="J48" i="14"/>
  <c r="F30" i="4"/>
  <c r="E114" i="14" l="1"/>
  <c r="J114" i="14"/>
  <c r="I42" i="14"/>
  <c r="I43" i="14" s="1"/>
  <c r="I44" i="14" s="1"/>
  <c r="I108" i="14"/>
  <c r="I114" i="14" s="1"/>
  <c r="E43" i="14"/>
  <c r="J42" i="14"/>
  <c r="F32" i="4"/>
  <c r="F34" i="4" s="1"/>
  <c r="E44" i="14" l="1"/>
  <c r="J43" i="14"/>
  <c r="J44" i="14" l="1"/>
  <c r="E115" i="14"/>
  <c r="J115" i="14" l="1"/>
  <c r="I115" i="14"/>
</calcChain>
</file>

<file path=xl/comments1.xml><?xml version="1.0" encoding="utf-8"?>
<comments xmlns="http://schemas.openxmlformats.org/spreadsheetml/2006/main">
  <authors>
    <author>lenovo</author>
    <author>Migos Kilos</author>
  </authors>
  <commentList>
    <comment ref="D38" authorId="0" shapeId="0">
      <text>
        <r>
          <rPr>
            <b/>
            <sz val="9"/>
            <color indexed="81"/>
            <rFont val="Tahoma"/>
            <family val="2"/>
          </rPr>
          <t>lenovo:</t>
        </r>
        <r>
          <rPr>
            <sz val="9"/>
            <color indexed="81"/>
            <rFont val="Tahoma"/>
            <family val="2"/>
          </rPr>
          <t xml:space="preserve">
15.000 mulitplier par le nombre des beneficiaires.
 Je propose de donner au moins 10 000*20 jours de formation</t>
        </r>
      </text>
    </comment>
    <comment ref="E38" authorId="0" shapeId="0">
      <text>
        <r>
          <rPr>
            <b/>
            <sz val="9"/>
            <color indexed="81"/>
            <rFont val="Tahoma"/>
            <family val="2"/>
          </rPr>
          <t>lenovo:</t>
        </r>
        <r>
          <rPr>
            <sz val="9"/>
            <color indexed="81"/>
            <rFont val="Tahoma"/>
            <family val="2"/>
          </rPr>
          <t xml:space="preserve">
La somme unitaire de deplacement par jour,mulitiplier par les jours qu'ils auront ces frais de deplacement.
</t>
        </r>
      </text>
    </comment>
    <comment ref="C39" authorId="1" shapeId="0">
      <text>
        <r>
          <rPr>
            <b/>
            <sz val="9"/>
            <color indexed="81"/>
            <rFont val="Tahoma"/>
            <family val="2"/>
          </rPr>
          <t>Migos Kilos:</t>
        </r>
        <r>
          <rPr>
            <sz val="9"/>
            <color indexed="81"/>
            <rFont val="Tahoma"/>
            <family val="2"/>
          </rPr>
          <t xml:space="preserve">
(30assiettes*12jrs)*2mois=720
</t>
        </r>
      </text>
    </comment>
    <comment ref="D84" authorId="0" shapeId="0">
      <text>
        <r>
          <rPr>
            <b/>
            <sz val="9"/>
            <color indexed="81"/>
            <rFont val="Tahoma"/>
            <family val="2"/>
          </rPr>
          <t>lenovo:</t>
        </r>
        <r>
          <rPr>
            <sz val="9"/>
            <color indexed="81"/>
            <rFont val="Tahoma"/>
            <family val="2"/>
          </rPr>
          <t xml:space="preserve">
Location vehicule sans carburant
</t>
        </r>
      </text>
    </comment>
    <comment ref="D99" authorId="0" shapeId="0">
      <text>
        <r>
          <rPr>
            <b/>
            <sz val="9"/>
            <color indexed="81"/>
            <rFont val="Tahoma"/>
            <family val="2"/>
          </rPr>
          <t>lenovo:</t>
        </r>
        <r>
          <rPr>
            <sz val="9"/>
            <color indexed="81"/>
            <rFont val="Tahoma"/>
            <family val="2"/>
          </rPr>
          <t xml:space="preserve">
15000 multiplier par le nombre des beneficiaires. 
</t>
        </r>
      </text>
    </comment>
    <comment ref="C101" authorId="1" shapeId="0">
      <text>
        <r>
          <rPr>
            <b/>
            <sz val="9"/>
            <color indexed="81"/>
            <rFont val="Tahoma"/>
            <family val="2"/>
          </rPr>
          <t>Migos Kilos:</t>
        </r>
        <r>
          <rPr>
            <sz val="9"/>
            <color indexed="81"/>
            <rFont val="Tahoma"/>
            <family val="2"/>
          </rPr>
          <t xml:space="preserve">
(25assiettes*40 jours ouvrables
</t>
        </r>
      </text>
    </comment>
  </commentList>
</comments>
</file>

<file path=xl/sharedStrings.xml><?xml version="1.0" encoding="utf-8"?>
<sst xmlns="http://schemas.openxmlformats.org/spreadsheetml/2006/main" count="438" uniqueCount="277">
  <si>
    <t>Carburant</t>
  </si>
  <si>
    <t>date</t>
  </si>
  <si>
    <t>montant</t>
  </si>
  <si>
    <t>Budget code</t>
  </si>
  <si>
    <t>N° transaction</t>
  </si>
  <si>
    <t>Libéllé</t>
  </si>
  <si>
    <t xml:space="preserve"> </t>
  </si>
  <si>
    <t xml:space="preserve">                 </t>
  </si>
  <si>
    <t>Approuvé par:</t>
  </si>
  <si>
    <t xml:space="preserve">                                        Vérifié par:</t>
  </si>
  <si>
    <t xml:space="preserve">Préparé par:  </t>
  </si>
  <si>
    <t>Total</t>
  </si>
  <si>
    <t>reconciliation Bancaire</t>
  </si>
  <si>
    <t>Liste de cheques ou OP en circulation</t>
  </si>
  <si>
    <t>RAPPORT DE RECONCILIATION BANCAIRE</t>
  </si>
  <si>
    <t>Fin PERIODE :</t>
  </si>
  <si>
    <t>Devise        : FBU</t>
  </si>
  <si>
    <t>Devise</t>
  </si>
  <si>
    <t>BIF</t>
  </si>
  <si>
    <t>1.</t>
  </si>
  <si>
    <t>Solde du relevé bancaire</t>
  </si>
  <si>
    <t>2.</t>
  </si>
  <si>
    <t xml:space="preserve"> liste de Dépots en transit(ou joindre une liste)</t>
  </si>
  <si>
    <t>Voucher#</t>
  </si>
  <si>
    <t>Montant</t>
  </si>
  <si>
    <t>Voir liste ci-jointe</t>
  </si>
  <si>
    <t>Ligne 2 Sous-total</t>
  </si>
  <si>
    <t>3.</t>
  </si>
  <si>
    <t>Somme des lignes 1 et 2</t>
  </si>
  <si>
    <t>4.</t>
  </si>
  <si>
    <t>Liste des chèques en circulation (ou joindre une liste)</t>
  </si>
  <si>
    <t>Date</t>
  </si>
  <si>
    <t>Checque No.</t>
  </si>
  <si>
    <t>Ligne 4 Sous-total</t>
  </si>
  <si>
    <t>5.</t>
  </si>
  <si>
    <t>Inscrivez Articles divers (ou joindre une liste)</t>
  </si>
  <si>
    <t>Details</t>
  </si>
  <si>
    <t xml:space="preserve">               </t>
  </si>
  <si>
    <t>Ligne 5 Sous-total</t>
  </si>
  <si>
    <t>6.</t>
  </si>
  <si>
    <t xml:space="preserve"> Solde Banque ajusté (lignes 3-4 +/- 5)</t>
  </si>
  <si>
    <t>7.</t>
  </si>
  <si>
    <t>Réservez au Solde Banque(à partir du Livre Banque)</t>
  </si>
  <si>
    <t>8.</t>
  </si>
  <si>
    <t>Différence</t>
  </si>
  <si>
    <t xml:space="preserve">Preparé par:  </t>
  </si>
  <si>
    <t xml:space="preserve">            Vérifié par:</t>
  </si>
  <si>
    <t>N°</t>
  </si>
  <si>
    <t>N° de chèque</t>
  </si>
  <si>
    <t>Bénéficiaire</t>
  </si>
  <si>
    <t>Préparé par:</t>
  </si>
  <si>
    <t xml:space="preserve">                          Vérifié par:</t>
  </si>
  <si>
    <t xml:space="preserve">Liste des Depots en Transit </t>
  </si>
  <si>
    <t xml:space="preserve">Date </t>
  </si>
  <si>
    <t>Reçu Num. ou TT Num.</t>
  </si>
  <si>
    <t>TOTAL</t>
  </si>
  <si>
    <t xml:space="preserve">                                                Vérifié par:</t>
  </si>
  <si>
    <t xml:space="preserve">LIVRE BANQUE </t>
  </si>
  <si>
    <t xml:space="preserve">NOM DE L'ORGANISATION: </t>
  </si>
  <si>
    <t xml:space="preserve">Nom du compte bancaire:  </t>
  </si>
  <si>
    <t>solde</t>
  </si>
  <si>
    <t>Taux de consommation</t>
  </si>
  <si>
    <t>Commentaires</t>
  </si>
  <si>
    <t>Depenses premiere Tranche</t>
  </si>
  <si>
    <t>Projet TUBAKARORERO</t>
  </si>
  <si>
    <t>Nombre de descentes</t>
  </si>
  <si>
    <t>Coût unitaire</t>
  </si>
  <si>
    <t>Coût total</t>
  </si>
  <si>
    <t>jour</t>
  </si>
  <si>
    <t>Jour</t>
  </si>
  <si>
    <t xml:space="preserve">EGO INITIATIVE / PAM Channel TV </t>
  </si>
  <si>
    <t>Rapport financier Premiere Tranche</t>
  </si>
  <si>
    <t>Resultat : 50 filles meres formées en gestion financier, en couture et en art culinaires ayant des activités génératrices de revenu</t>
  </si>
  <si>
    <t>Livrables/Moyens de verification</t>
  </si>
  <si>
    <t>unité</t>
  </si>
  <si>
    <t>Quantité</t>
  </si>
  <si>
    <t>Cout unitaire</t>
  </si>
  <si>
    <t>Cout Total</t>
  </si>
  <si>
    <t xml:space="preserve">Activité  1: Identification  et  selection
</t>
  </si>
  <si>
    <t xml:space="preserve"> Liste des beneficiares idéntifiés, TDRs, Rapport</t>
  </si>
  <si>
    <t>province</t>
  </si>
  <si>
    <t xml:space="preserve">Activité I.2: Formation en couture(Formateurs, prise en charge des bénéficiaires, equipements et materiels de formation) </t>
  </si>
  <si>
    <t>Liste de presence, TDRs, Rapport de la formation, achats des équipements (Kit complet), liste du materiel remis,Mini-documentaire sur l'activité</t>
  </si>
  <si>
    <t>personnes</t>
  </si>
  <si>
    <t>Activité 2:  Art Culinaire /Patisserie (Formateurs, prise en charge des bénéficiaires, equipements et materiels de formation)</t>
  </si>
  <si>
    <t>Liste de presence, TDRs, Rapport, Mini documentaire.</t>
  </si>
  <si>
    <t>Formation/Art culinaire: 25 beneficiaires a Muyinga</t>
  </si>
  <si>
    <t xml:space="preserve"> 2.Identification  et  selection</t>
  </si>
  <si>
    <t xml:space="preserve">Unite </t>
  </si>
  <si>
    <t xml:space="preserve">Quantite </t>
  </si>
  <si>
    <t>Prix unitaire</t>
  </si>
  <si>
    <t>Prix total</t>
  </si>
  <si>
    <t>2.1 Identification</t>
  </si>
  <si>
    <t xml:space="preserve">  </t>
  </si>
  <si>
    <t xml:space="preserve"> Deplacement de l'equipe Pam channel Tv</t>
  </si>
  <si>
    <t>Vehicule</t>
  </si>
  <si>
    <t>littre</t>
  </si>
  <si>
    <t>Frais de substance</t>
  </si>
  <si>
    <t>nuite/pers</t>
  </si>
  <si>
    <t xml:space="preserve">Frais de communication </t>
  </si>
  <si>
    <t xml:space="preserve">carte de recharge </t>
  </si>
  <si>
    <t>Total 1</t>
  </si>
  <si>
    <t xml:space="preserve">             Formation en couture  </t>
  </si>
  <si>
    <t>1. Prise en charge du prestataire de formation</t>
  </si>
  <si>
    <t xml:space="preserve">    1.1 Formateur </t>
  </si>
  <si>
    <t xml:space="preserve"> Jour </t>
  </si>
  <si>
    <t>Sous-total 1</t>
  </si>
  <si>
    <t xml:space="preserve"> 2. équipements spécialisés</t>
  </si>
  <si>
    <t>machines à coudre</t>
  </si>
  <si>
    <t xml:space="preserve"> Pces </t>
  </si>
  <si>
    <t>Presses à chaud</t>
  </si>
  <si>
    <t>Pces</t>
  </si>
  <si>
    <t>Metre ruban</t>
  </si>
  <si>
    <t>Tissus</t>
  </si>
  <si>
    <t xml:space="preserve">Fils à coudre /toutes les couleurs </t>
  </si>
  <si>
    <t xml:space="preserve">Table </t>
  </si>
  <si>
    <t xml:space="preserve">Fer à repasser </t>
  </si>
  <si>
    <t xml:space="preserve">Machine de surfilage </t>
  </si>
  <si>
    <t>des machines de découpe</t>
  </si>
  <si>
    <t xml:space="preserve">Tissu en cuir /Simircuir </t>
  </si>
  <si>
    <t>Mettre</t>
  </si>
  <si>
    <t>aiguille</t>
  </si>
  <si>
    <t>paquet</t>
  </si>
  <si>
    <t>late</t>
  </si>
  <si>
    <t>pces</t>
  </si>
  <si>
    <t xml:space="preserve">Coll </t>
  </si>
  <si>
    <t>stylos</t>
  </si>
  <si>
    <t>craie tailleur</t>
  </si>
  <si>
    <t>epingles</t>
  </si>
  <si>
    <t xml:space="preserve"> registre</t>
  </si>
  <si>
    <t>chaises</t>
  </si>
  <si>
    <t>Sous-total 2</t>
  </si>
  <si>
    <t xml:space="preserve"> 4. Prise en charge des bénéficiaires </t>
  </si>
  <si>
    <t xml:space="preserve">4.2 Deplacement </t>
  </si>
  <si>
    <t xml:space="preserve"> 4.3 Dejeuner </t>
  </si>
  <si>
    <t xml:space="preserve"> Jour</t>
  </si>
  <si>
    <t xml:space="preserve"> Sous total 3 </t>
  </si>
  <si>
    <t xml:space="preserve"> 5.Frais de terrain(Bureau,communication) / 7%</t>
  </si>
  <si>
    <t xml:space="preserve">5.1 Contribution aux frais généraux du prestataire </t>
  </si>
  <si>
    <t>Sous total 5</t>
  </si>
  <si>
    <t xml:space="preserve"> Total 2</t>
  </si>
  <si>
    <t>Formation à Muyinga en Art Culinaire (Patisserie)</t>
  </si>
  <si>
    <t xml:space="preserve"> 1.1 Honoraires formateur principal </t>
  </si>
  <si>
    <t xml:space="preserve"> 2. Matériels de formation </t>
  </si>
  <si>
    <t>Construction four</t>
  </si>
  <si>
    <t>Four</t>
  </si>
  <si>
    <t xml:space="preserve"> Platine </t>
  </si>
  <si>
    <t xml:space="preserve"> Cuvettes </t>
  </si>
  <si>
    <t xml:space="preserve"> Table </t>
  </si>
  <si>
    <t xml:space="preserve"> Moule pour le pain</t>
  </si>
  <si>
    <t xml:space="preserve"> Passoir </t>
  </si>
  <si>
    <t xml:space="preserve"> Panneau </t>
  </si>
  <si>
    <t>Stylos</t>
  </si>
  <si>
    <t>Bloc-Notes</t>
  </si>
  <si>
    <t>Paquet</t>
  </si>
  <si>
    <t>Planche</t>
  </si>
  <si>
    <t>moule a cake</t>
  </si>
  <si>
    <t>le rouleau a patesserie</t>
  </si>
  <si>
    <t>balance numerique</t>
  </si>
  <si>
    <t>le fouet</t>
  </si>
  <si>
    <t>le verre doseur ou verre gradue</t>
  </si>
  <si>
    <t>la tourtiere</t>
  </si>
  <si>
    <t>le pinceau alimentaire</t>
  </si>
  <si>
    <t>le rouleau de papier cuisson</t>
  </si>
  <si>
    <t>3. Intrants/consommables de formation</t>
  </si>
  <si>
    <t xml:space="preserve"> Farine </t>
  </si>
  <si>
    <t xml:space="preserve"> Sac </t>
  </si>
  <si>
    <t xml:space="preserve"> Sucres </t>
  </si>
  <si>
    <t xml:space="preserve"> Sac</t>
  </si>
  <si>
    <t xml:space="preserve"> Levure </t>
  </si>
  <si>
    <t xml:space="preserve"> Paquet </t>
  </si>
  <si>
    <t xml:space="preserve"> Eau </t>
  </si>
  <si>
    <t xml:space="preserve"> Bidons </t>
  </si>
  <si>
    <t xml:space="preserve"> Bois de chauffage </t>
  </si>
  <si>
    <t xml:space="preserve"> FF </t>
  </si>
  <si>
    <t xml:space="preserve"> Charbon </t>
  </si>
  <si>
    <t xml:space="preserve"> Sacs </t>
  </si>
  <si>
    <t xml:space="preserve"> Savons </t>
  </si>
  <si>
    <t xml:space="preserve"> Huile de coton </t>
  </si>
  <si>
    <t xml:space="preserve"> Litre </t>
  </si>
  <si>
    <t xml:space="preserve"> Oeufs </t>
  </si>
  <si>
    <t xml:space="preserve"> Lait </t>
  </si>
  <si>
    <t xml:space="preserve"> Ingredients </t>
  </si>
  <si>
    <t>Labrese</t>
  </si>
  <si>
    <t>littres</t>
  </si>
  <si>
    <t>Location vehicule</t>
  </si>
  <si>
    <t>Sous Total 3</t>
  </si>
  <si>
    <t xml:space="preserve"> 4. Fournitures </t>
  </si>
  <si>
    <t xml:space="preserve"> Tableau </t>
  </si>
  <si>
    <t xml:space="preserve"> Craie </t>
  </si>
  <si>
    <t xml:space="preserve"> Boite </t>
  </si>
  <si>
    <t xml:space="preserve"> Chaises </t>
  </si>
  <si>
    <t xml:space="preserve"> Cahiers </t>
  </si>
  <si>
    <t xml:space="preserve"> Pièce </t>
  </si>
  <si>
    <t xml:space="preserve"> Stylos </t>
  </si>
  <si>
    <t xml:space="preserve"> Papiers hygiénique </t>
  </si>
  <si>
    <t xml:space="preserve"> Balaies </t>
  </si>
  <si>
    <t xml:space="preserve"> pièce </t>
  </si>
  <si>
    <t>Sous-total 4</t>
  </si>
  <si>
    <t xml:space="preserve"> 5. Prise en charge des bénéficiaires </t>
  </si>
  <si>
    <t xml:space="preserve">5.1 Deplacement </t>
  </si>
  <si>
    <t xml:space="preserve"> 5.2. Matériel de protection/uniforme </t>
  </si>
  <si>
    <t xml:space="preserve"> 5.3 Restauration </t>
  </si>
  <si>
    <t xml:space="preserve"> Sous total 5. </t>
  </si>
  <si>
    <t>Perdieme du Staff EGO INITIATIVE/PAM Channel TV</t>
  </si>
  <si>
    <t xml:space="preserve">Chef de projet </t>
  </si>
  <si>
    <t>Chargee de suivi</t>
  </si>
  <si>
    <t xml:space="preserve">Techniciens audio visuel </t>
  </si>
  <si>
    <t>Sous total 6</t>
  </si>
  <si>
    <t>6.1 Contribution aux frais généraux du prestataire(7%)</t>
  </si>
  <si>
    <t>Sous total 7</t>
  </si>
  <si>
    <t xml:space="preserve"> Total 3</t>
  </si>
  <si>
    <t>Total général (1+2+3)</t>
  </si>
  <si>
    <t xml:space="preserve">Paiement frais de formation couture et serigraphie a Bjumbura /liste des participants </t>
  </si>
  <si>
    <t xml:space="preserve">Paiement frais de formation su le planning familiale et sante reproductive a Bujumbura  /liste des participants </t>
  </si>
  <si>
    <t xml:space="preserve">Paiement frais de formation  en art culinaire  a  Muyinga  /liste des participants </t>
  </si>
  <si>
    <t xml:space="preserve">Paiement  frais de location vehicule /Haubin </t>
  </si>
  <si>
    <t xml:space="preserve">Paiement frais des formateurs en coutures et / Beatrice </t>
  </si>
  <si>
    <t xml:space="preserve">Paiement frais des formateurs en serigraphie  et / KWIZERA Gibert </t>
  </si>
  <si>
    <t xml:space="preserve"> Paiement avance de demarrage de la construction du four de pain </t>
  </si>
  <si>
    <t>Paiement Frais de mission du staff EGO INITIATIVE/</t>
  </si>
  <si>
    <t xml:space="preserve">Couture Paiement fact n0 6/2024/ITRA </t>
  </si>
  <si>
    <t xml:space="preserve">TOTAL </t>
  </si>
  <si>
    <t xml:space="preserve">EGO INITIATIVE </t>
  </si>
  <si>
    <t xml:space="preserve">PROJET </t>
  </si>
  <si>
    <t>TUBAKARORERO</t>
  </si>
  <si>
    <t>FINANCEMENT</t>
  </si>
  <si>
    <t>CAIRE INTERNATIONALE</t>
  </si>
  <si>
    <t>2.1</t>
  </si>
  <si>
    <t>Paiement Frais de mission du staff EGO INITIATIVE</t>
  </si>
  <si>
    <t xml:space="preserve">Prepare par </t>
  </si>
  <si>
    <t xml:space="preserve">Comptable </t>
  </si>
  <si>
    <t xml:space="preserve">Approuve </t>
  </si>
  <si>
    <t xml:space="preserve">Directeur executif </t>
  </si>
  <si>
    <t xml:space="preserve">Libelle </t>
  </si>
  <si>
    <t xml:space="preserve">Debit </t>
  </si>
  <si>
    <t xml:space="preserve">Credit </t>
  </si>
  <si>
    <t>Solde</t>
  </si>
  <si>
    <t xml:space="preserve">Ego Initiative </t>
  </si>
  <si>
    <t xml:space="preserve">Transfert recu </t>
  </si>
  <si>
    <t xml:space="preserve">OV  </t>
  </si>
  <si>
    <t xml:space="preserve">OV </t>
  </si>
  <si>
    <t xml:space="preserve">ITRA </t>
  </si>
  <si>
    <t xml:space="preserve">WINNER COMPANY </t>
  </si>
  <si>
    <t>Materiel de formation art culunaire  Paiement fact n0 123/24</t>
  </si>
  <si>
    <t xml:space="preserve">IMBUDES </t>
  </si>
  <si>
    <t xml:space="preserve"> Achat des intrants Paiement fact n0 245/24</t>
  </si>
  <si>
    <t>Chq n0</t>
  </si>
  <si>
    <t xml:space="preserve">Miguel IGIRANEZA </t>
  </si>
  <si>
    <t>ATARA ALLIANCE GROUP</t>
  </si>
  <si>
    <t xml:space="preserve"> Fourniture en art culunaire Paiement fact n0 213/24</t>
  </si>
  <si>
    <t xml:space="preserve">NZIHINDURA Branly </t>
  </si>
  <si>
    <t xml:space="preserve">MUKIZA Aubin de Monfort </t>
  </si>
  <si>
    <t xml:space="preserve">Ismael </t>
  </si>
  <si>
    <t xml:space="preserve"> Paiement 1er tranche frais de formateur  en art culunaire   </t>
  </si>
  <si>
    <t xml:space="preserve">Paiement  frais de location vehicule  </t>
  </si>
  <si>
    <t xml:space="preserve">Beatrice </t>
  </si>
  <si>
    <t>kwizera Gilbert</t>
  </si>
  <si>
    <t>Ch n0</t>
  </si>
  <si>
    <t xml:space="preserve">Autres materiels </t>
  </si>
  <si>
    <t xml:space="preserve">pces </t>
  </si>
  <si>
    <t>Paiement Frais de deplacement des beneficiares et frais de mission du staff  EGO INITIATIVE/</t>
  </si>
  <si>
    <t xml:space="preserve">Paiement  frais de location véhicule/Aubin   </t>
  </si>
  <si>
    <t xml:space="preserve">Paiement  deuxième tranche /Ismael </t>
  </si>
  <si>
    <t xml:space="preserve"> Achat farine Paiement fact n°257/2024 /Sinabuhamagaye </t>
  </si>
  <si>
    <t xml:space="preserve">Paiement dernière tranche construction four </t>
  </si>
  <si>
    <t xml:space="preserve">Paiement location Véhicule et carburant  /Aubin </t>
  </si>
  <si>
    <t xml:space="preserve">                      LISTE DES TRANSACTIONS</t>
  </si>
  <si>
    <t>MOIS DE JUILLET /2024</t>
  </si>
  <si>
    <t xml:space="preserve">Depenses mois de juillet </t>
  </si>
  <si>
    <t xml:space="preserve">Total dépenses </t>
  </si>
  <si>
    <t>Paiement Frais de mission du staff EGO INITIATIVE et frais de atelier de cloture d activite</t>
  </si>
  <si>
    <t>Certificat</t>
  </si>
  <si>
    <t>piece</t>
  </si>
  <si>
    <t>Rafraichissement</t>
  </si>
  <si>
    <t>casier</t>
  </si>
  <si>
    <t>6.2 Atelier d evaluation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</si>
</sst>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3" formatCode="_-* #,##0.00\ _€_-;\-* #,##0.00\ _€_-;_-* &quot;-&quot;??\ _€_-;_-@_-"/>
    <numFmt numFmtId="164" formatCode="_-* #,##0_-;\-* #,##0_-;_-* &quot;-&quot;_-;_-@_-"/>
    <numFmt numFmtId="165" formatCode="_-* #,##0\ _€_-;\-* #,##0\ _€_-;_-* &quot;-&quot;??\ _€_-;_-@_-"/>
    <numFmt numFmtId="166" formatCode="[$-409]d\-mmm\-yy;@"/>
    <numFmt numFmtId="167" formatCode="[$-409]dd\-mmm\-yy;@"/>
    <numFmt numFmtId="168" formatCode="_-* #,##0_-;\-* #,##0_-;_-* &quot;-&quot;??_-;_-@_-"/>
    <numFmt numFmtId="169" formatCode="m/d/yy"/>
    <numFmt numFmtId="170" formatCode="_-* #,##0\ _F_C_F_A_-;\-* #,##0\ _F_C_F_A_-;_-* &quot;-&quot;\ _F_C_F_A_-;_-@_-"/>
    <numFmt numFmtId="171" formatCode="_-* #,##0.00\ _F_C_F_A_-;\-* #,##0.00\ _F_C_F_A_-;_-* &quot;-&quot;??\ _F_C_F_A_-;_-@_-"/>
    <numFmt numFmtId="172" formatCode="_-* #,##0\ _F_C_F_A_-;\-* #,##0\ _F_C_F_A_-;_-* &quot;- &quot;_F_C_F_A_-;_-@_-"/>
    <numFmt numFmtId="173" formatCode="_(* #,##0.00_);_(* \(#,##0.00\);_(* &quot;-&quot;??_);_(@_)"/>
    <numFmt numFmtId="174" formatCode="_(* #,##0_);_(* \(#,##0\);_(* &quot;-&quot;??_);_(@_)"/>
  </numFmts>
  <fonts count="49" x14ac:knownFonts="1">
    <font>
      <sz val="11"/>
      <color theme="1"/>
      <name val="Calibri"/>
      <family val="2"/>
      <scheme val="minor"/>
    </font>
    <font>
      <sz val="11"/>
      <color theme="1"/>
      <name val="Calibri"/>
      <family val="2"/>
      <scheme val="minor"/>
    </font>
    <font>
      <b/>
      <sz val="11"/>
      <color theme="1"/>
      <name val="Calibri"/>
      <family val="2"/>
      <scheme val="minor"/>
    </font>
    <font>
      <sz val="11"/>
      <color rgb="FFFF0000"/>
      <name val="Calibri"/>
      <family val="2"/>
      <scheme val="minor"/>
    </font>
    <font>
      <sz val="11"/>
      <name val="Calibri"/>
      <family val="2"/>
      <scheme val="minor"/>
    </font>
    <font>
      <sz val="12"/>
      <color theme="1"/>
      <name val="Arial"/>
      <family val="2"/>
    </font>
    <font>
      <sz val="11"/>
      <name val="Arial"/>
      <family val="2"/>
    </font>
    <font>
      <sz val="11"/>
      <color theme="1"/>
      <name val="Arial"/>
      <family val="2"/>
    </font>
    <font>
      <sz val="12"/>
      <color theme="1"/>
      <name val="Calibri"/>
      <family val="2"/>
      <scheme val="minor"/>
    </font>
    <font>
      <sz val="12"/>
      <name val="Arial"/>
      <family val="2"/>
    </font>
    <font>
      <b/>
      <sz val="12"/>
      <name val="Arial"/>
      <family val="2"/>
    </font>
    <font>
      <b/>
      <sz val="12"/>
      <color theme="1"/>
      <name val="Arial"/>
      <family val="2"/>
    </font>
    <font>
      <b/>
      <sz val="11"/>
      <name val="Arial"/>
      <family val="2"/>
    </font>
    <font>
      <b/>
      <sz val="11"/>
      <color theme="1"/>
      <name val="Arial"/>
      <family val="2"/>
    </font>
    <font>
      <b/>
      <sz val="12"/>
      <name val="Book Antiqua"/>
      <family val="1"/>
    </font>
    <font>
      <b/>
      <i/>
      <sz val="12"/>
      <name val="Book Antiqua"/>
      <family val="1"/>
    </font>
    <font>
      <sz val="9"/>
      <name val="Book Antiqua"/>
      <family val="1"/>
    </font>
    <font>
      <sz val="12"/>
      <name val="Book Antiqua"/>
      <family val="1"/>
    </font>
    <font>
      <b/>
      <sz val="12"/>
      <name val="Helv"/>
    </font>
    <font>
      <sz val="12"/>
      <color theme="1"/>
      <name val="Book Antiqua"/>
      <family val="1"/>
    </font>
    <font>
      <sz val="10"/>
      <name val="Book Antiqua"/>
      <family val="1"/>
    </font>
    <font>
      <sz val="12"/>
      <color rgb="FFFF0000"/>
      <name val="Book Antiqua"/>
      <family val="1"/>
    </font>
    <font>
      <b/>
      <sz val="12"/>
      <color theme="1"/>
      <name val="Book Antiqua"/>
      <family val="1"/>
    </font>
    <font>
      <b/>
      <sz val="10"/>
      <name val="Book Antiqua"/>
      <family val="1"/>
    </font>
    <font>
      <b/>
      <sz val="10"/>
      <color theme="1"/>
      <name val="Book Antiqua"/>
      <family val="1"/>
    </font>
    <font>
      <b/>
      <i/>
      <sz val="12"/>
      <name val="Arial"/>
      <family val="2"/>
    </font>
    <font>
      <sz val="14"/>
      <name val="Arial"/>
      <family val="2"/>
    </font>
    <font>
      <b/>
      <sz val="11"/>
      <name val="Calibri"/>
      <family val="2"/>
      <scheme val="minor"/>
    </font>
    <font>
      <sz val="14"/>
      <color theme="1"/>
      <name val="Calibri"/>
      <family val="2"/>
      <scheme val="minor"/>
    </font>
    <font>
      <b/>
      <sz val="11"/>
      <color theme="1"/>
      <name val="Times New Roman"/>
      <family val="1"/>
    </font>
    <font>
      <sz val="11"/>
      <color theme="1"/>
      <name val="Times New Roman"/>
      <family val="1"/>
    </font>
    <font>
      <sz val="11"/>
      <color rgb="FFFF0000"/>
      <name val="Times New Roman"/>
      <family val="1"/>
    </font>
    <font>
      <sz val="11"/>
      <color rgb="FF000000"/>
      <name val="Calibri"/>
      <family val="2"/>
      <charset val="1"/>
    </font>
    <font>
      <sz val="11"/>
      <color theme="0"/>
      <name val="Calibri"/>
      <family val="2"/>
      <scheme val="minor"/>
    </font>
    <font>
      <sz val="12"/>
      <color theme="1"/>
      <name val="Times New Roman"/>
      <family val="2"/>
    </font>
    <font>
      <b/>
      <u/>
      <sz val="11"/>
      <color theme="1"/>
      <name val="Times New Roman"/>
      <family val="1"/>
    </font>
    <font>
      <b/>
      <sz val="14"/>
      <name val="Calibri"/>
      <family val="2"/>
      <scheme val="minor"/>
    </font>
    <font>
      <b/>
      <sz val="9"/>
      <color indexed="81"/>
      <name val="Tahoma"/>
      <family val="2"/>
    </font>
    <font>
      <sz val="9"/>
      <color indexed="81"/>
      <name val="Tahoma"/>
      <family val="2"/>
    </font>
    <font>
      <b/>
      <sz val="14"/>
      <color theme="1"/>
      <name val="Calibri"/>
      <family val="2"/>
      <scheme val="minor"/>
    </font>
    <font>
      <b/>
      <sz val="16"/>
      <color theme="1"/>
      <name val="Calibri"/>
      <family val="2"/>
      <scheme val="minor"/>
    </font>
    <font>
      <b/>
      <sz val="16"/>
      <name val="Arial"/>
      <family val="2"/>
    </font>
    <font>
      <b/>
      <sz val="18"/>
      <name val="Arial"/>
      <family val="2"/>
    </font>
    <font>
      <b/>
      <u/>
      <sz val="14"/>
      <color theme="1"/>
      <name val="Arial"/>
      <family val="2"/>
    </font>
    <font>
      <b/>
      <sz val="14"/>
      <name val="Arial"/>
      <family val="2"/>
    </font>
    <font>
      <sz val="16"/>
      <color theme="1"/>
      <name val="Calibri"/>
      <family val="2"/>
      <scheme val="minor"/>
    </font>
    <font>
      <b/>
      <sz val="18"/>
      <color theme="1"/>
      <name val="Calibri"/>
      <family val="2"/>
      <scheme val="minor"/>
    </font>
    <font>
      <sz val="10"/>
      <name val="Arial"/>
      <family val="2"/>
    </font>
    <font>
      <b/>
      <sz val="16"/>
      <color theme="1"/>
      <name val="Arial"/>
      <family val="2"/>
    </font>
  </fonts>
  <fills count="11">
    <fill>
      <patternFill patternType="none"/>
    </fill>
    <fill>
      <patternFill patternType="gray125"/>
    </fill>
    <fill>
      <patternFill patternType="solid">
        <fgColor theme="5" tint="0.39997558519241921"/>
        <bgColor indexed="64"/>
      </patternFill>
    </fill>
    <fill>
      <patternFill patternType="solid">
        <fgColor theme="0"/>
        <bgColor indexed="64"/>
      </patternFill>
    </fill>
    <fill>
      <patternFill patternType="solid">
        <fgColor indexed="9"/>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FFFF00"/>
        <bgColor indexed="64"/>
      </patternFill>
    </fill>
    <fill>
      <patternFill patternType="solid">
        <fgColor rgb="FFFFC000"/>
        <bgColor indexed="64"/>
      </patternFill>
    </fill>
  </fills>
  <borders count="38">
    <border>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medium">
        <color indexed="64"/>
      </top>
      <bottom/>
      <diagonal/>
    </border>
    <border>
      <left/>
      <right style="thin">
        <color auto="1"/>
      </right>
      <top style="thin">
        <color auto="1"/>
      </top>
      <bottom style="thin">
        <color auto="1"/>
      </bottom>
      <diagonal/>
    </border>
    <border>
      <left/>
      <right/>
      <top/>
      <bottom style="thin">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thin">
        <color indexed="64"/>
      </bottom>
      <diagonal/>
    </border>
    <border>
      <left/>
      <right style="double">
        <color indexed="64"/>
      </right>
      <top/>
      <bottom style="thin">
        <color indexed="8"/>
      </bottom>
      <diagonal/>
    </border>
    <border>
      <left style="thin">
        <color indexed="8"/>
      </left>
      <right style="double">
        <color indexed="8"/>
      </right>
      <top style="thin">
        <color indexed="8"/>
      </top>
      <bottom/>
      <diagonal/>
    </border>
    <border>
      <left style="thin">
        <color indexed="8"/>
      </left>
      <right style="double">
        <color indexed="8"/>
      </right>
      <top/>
      <bottom style="thin">
        <color indexed="8"/>
      </bottom>
      <diagonal/>
    </border>
    <border>
      <left style="thin">
        <color indexed="64"/>
      </left>
      <right style="double">
        <color indexed="8"/>
      </right>
      <top style="thin">
        <color indexed="64"/>
      </top>
      <bottom/>
      <diagonal/>
    </border>
    <border>
      <left style="thin">
        <color indexed="64"/>
      </left>
      <right style="double">
        <color indexed="8"/>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double">
        <color indexed="8"/>
      </right>
      <top/>
      <bottom style="double">
        <color indexed="8"/>
      </bottom>
      <diagonal/>
    </border>
    <border>
      <left style="thin">
        <color indexed="8"/>
      </left>
      <right style="double">
        <color indexed="8"/>
      </right>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style="thin">
        <color indexed="8"/>
      </left>
      <right style="double">
        <color indexed="8"/>
      </right>
      <top style="thin">
        <color indexed="8"/>
      </top>
      <bottom style="double">
        <color indexed="8"/>
      </bottom>
      <diagonal/>
    </border>
    <border>
      <left/>
      <right style="double">
        <color indexed="8"/>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0">
    <xf numFmtId="0" fontId="0" fillId="0" borderId="0"/>
    <xf numFmtId="43" fontId="1" fillId="0" borderId="0" applyFont="0" applyFill="0" applyBorder="0" applyAlignment="0" applyProtection="0"/>
    <xf numFmtId="170" fontId="1" fillId="0" borderId="0" applyFont="0" applyFill="0" applyBorder="0" applyAlignment="0" applyProtection="0"/>
    <xf numFmtId="171" fontId="1" fillId="0" borderId="0" applyFont="0" applyFill="0" applyBorder="0" applyAlignment="0" applyProtection="0"/>
    <xf numFmtId="172" fontId="32" fillId="0" borderId="0" applyBorder="0" applyProtection="0"/>
    <xf numFmtId="164" fontId="1" fillId="0" borderId="0" applyFont="0" applyFill="0" applyBorder="0" applyAlignment="0" applyProtection="0"/>
    <xf numFmtId="9" fontId="1" fillId="0" borderId="0" applyFont="0" applyFill="0" applyBorder="0" applyAlignment="0" applyProtection="0"/>
    <xf numFmtId="0" fontId="34" fillId="0" borderId="0"/>
    <xf numFmtId="173" fontId="1" fillId="0" borderId="0" applyFont="0" applyFill="0" applyBorder="0" applyAlignment="0" applyProtection="0"/>
    <xf numFmtId="173" fontId="34" fillId="0" borderId="0" applyFont="0" applyFill="0" applyBorder="0" applyAlignment="0" applyProtection="0"/>
  </cellStyleXfs>
  <cellXfs count="377">
    <xf numFmtId="0" fontId="0" fillId="0" borderId="0" xfId="0"/>
    <xf numFmtId="0" fontId="0" fillId="0" borderId="0" xfId="0" applyAlignment="1">
      <alignment horizontal="left" vertical="top"/>
    </xf>
    <xf numFmtId="165" fontId="4" fillId="0" borderId="0" xfId="1" applyNumberFormat="1" applyFont="1" applyFill="1" applyAlignment="1">
      <alignment horizontal="left" vertical="top"/>
    </xf>
    <xf numFmtId="0" fontId="5" fillId="0" borderId="0" xfId="0" applyFont="1" applyAlignment="1">
      <alignment horizontal="left" vertical="top"/>
    </xf>
    <xf numFmtId="165" fontId="6" fillId="0" borderId="0" xfId="1" applyNumberFormat="1" applyFont="1" applyFill="1" applyAlignment="1">
      <alignment horizontal="left" vertical="top"/>
    </xf>
    <xf numFmtId="0" fontId="7" fillId="0" borderId="0" xfId="0" applyFont="1" applyAlignment="1">
      <alignment horizontal="left" vertical="top"/>
    </xf>
    <xf numFmtId="0" fontId="8" fillId="0" borderId="0" xfId="0" applyFont="1" applyAlignment="1">
      <alignment horizontal="left" vertical="top"/>
    </xf>
    <xf numFmtId="165" fontId="9" fillId="0" borderId="0" xfId="1" applyNumberFormat="1" applyFont="1" applyFill="1" applyAlignment="1">
      <alignment horizontal="left" vertical="top"/>
    </xf>
    <xf numFmtId="0" fontId="9" fillId="0" borderId="0" xfId="0" applyFont="1" applyAlignment="1">
      <alignment horizontal="left"/>
    </xf>
    <xf numFmtId="39" fontId="9" fillId="0" borderId="0" xfId="0" applyNumberFormat="1" applyFont="1"/>
    <xf numFmtId="0" fontId="9" fillId="0" borderId="0" xfId="0" applyFont="1"/>
    <xf numFmtId="39" fontId="9" fillId="0" borderId="0" xfId="0" applyNumberFormat="1" applyFont="1" applyAlignment="1">
      <alignment horizontal="left"/>
    </xf>
    <xf numFmtId="165" fontId="9" fillId="0" borderId="0" xfId="1" applyNumberFormat="1" applyFont="1" applyFill="1" applyBorder="1" applyAlignment="1">
      <alignment horizontal="left" vertical="top"/>
    </xf>
    <xf numFmtId="0" fontId="9" fillId="0" borderId="0" xfId="0" applyFont="1" applyAlignment="1">
      <alignment vertical="top"/>
    </xf>
    <xf numFmtId="39" fontId="9" fillId="0" borderId="0" xfId="0" applyNumberFormat="1" applyFont="1" applyAlignment="1">
      <alignment horizontal="left" vertical="top"/>
    </xf>
    <xf numFmtId="165" fontId="10" fillId="0" borderId="0" xfId="1" applyNumberFormat="1" applyFont="1" applyFill="1" applyBorder="1" applyAlignment="1">
      <alignment horizontal="left" vertical="top"/>
    </xf>
    <xf numFmtId="39" fontId="10" fillId="0" borderId="0" xfId="0" applyNumberFormat="1" applyFont="1" applyAlignment="1">
      <alignment vertical="top"/>
    </xf>
    <xf numFmtId="0" fontId="10" fillId="0" borderId="0" xfId="0" applyFont="1" applyAlignment="1">
      <alignment vertical="top"/>
    </xf>
    <xf numFmtId="0" fontId="9" fillId="0" borderId="0" xfId="0" applyFont="1" applyAlignment="1">
      <alignment horizontal="left" vertical="top"/>
    </xf>
    <xf numFmtId="165" fontId="0" fillId="0" borderId="0" xfId="1" applyNumberFormat="1" applyFont="1" applyAlignment="1">
      <alignment horizontal="left" vertical="top"/>
    </xf>
    <xf numFmtId="165" fontId="0" fillId="0" borderId="0" xfId="0" applyNumberFormat="1" applyAlignment="1">
      <alignment horizontal="left" vertical="top"/>
    </xf>
    <xf numFmtId="3" fontId="0" fillId="0" borderId="0" xfId="0" applyNumberFormat="1" applyAlignment="1">
      <alignment horizontal="left" vertical="top"/>
    </xf>
    <xf numFmtId="165" fontId="11" fillId="3" borderId="3" xfId="1" applyNumberFormat="1" applyFont="1" applyFill="1" applyBorder="1" applyAlignment="1">
      <alignment vertical="top"/>
    </xf>
    <xf numFmtId="1" fontId="9" fillId="3" borderId="7" xfId="0" quotePrefix="1" applyNumberFormat="1" applyFont="1" applyFill="1" applyBorder="1" applyAlignment="1">
      <alignment vertical="top"/>
    </xf>
    <xf numFmtId="165" fontId="12" fillId="3" borderId="3" xfId="1" applyNumberFormat="1" applyFont="1" applyFill="1" applyBorder="1" applyAlignment="1">
      <alignment vertical="top"/>
    </xf>
    <xf numFmtId="0" fontId="12" fillId="3" borderId="3" xfId="0" applyFont="1" applyFill="1" applyBorder="1" applyAlignment="1">
      <alignment horizontal="left" vertical="top" wrapText="1"/>
    </xf>
    <xf numFmtId="1" fontId="10" fillId="3" borderId="3" xfId="0" applyNumberFormat="1" applyFont="1" applyFill="1" applyBorder="1" applyAlignment="1">
      <alignment horizontal="left" vertical="top"/>
    </xf>
    <xf numFmtId="14" fontId="12" fillId="3" borderId="3" xfId="0" applyNumberFormat="1" applyFont="1" applyFill="1" applyBorder="1" applyAlignment="1">
      <alignment horizontal="left" vertical="top"/>
    </xf>
    <xf numFmtId="165" fontId="13" fillId="3" borderId="3" xfId="1" applyNumberFormat="1" applyFont="1" applyFill="1" applyBorder="1" applyAlignment="1">
      <alignment vertical="top"/>
    </xf>
    <xf numFmtId="0" fontId="13" fillId="3" borderId="3" xfId="0" applyFont="1" applyFill="1" applyBorder="1" applyAlignment="1">
      <alignment horizontal="left" vertical="top" wrapText="1"/>
    </xf>
    <xf numFmtId="1" fontId="11" fillId="3" borderId="3" xfId="0" applyNumberFormat="1" applyFont="1" applyFill="1" applyBorder="1" applyAlignment="1">
      <alignment horizontal="left" vertical="top"/>
    </xf>
    <xf numFmtId="14" fontId="13" fillId="3" borderId="3" xfId="0" applyNumberFormat="1" applyFont="1" applyFill="1" applyBorder="1" applyAlignment="1">
      <alignment horizontal="left" vertical="top"/>
    </xf>
    <xf numFmtId="3" fontId="12" fillId="0" borderId="3" xfId="0" applyNumberFormat="1" applyFont="1" applyBorder="1" applyAlignment="1">
      <alignment vertical="top"/>
    </xf>
    <xf numFmtId="0" fontId="10" fillId="0" borderId="3" xfId="0" applyFont="1" applyBorder="1" applyAlignment="1">
      <alignment horizontal="left" vertical="top"/>
    </xf>
    <xf numFmtId="39" fontId="14" fillId="0" borderId="9" xfId="0" applyNumberFormat="1" applyFont="1" applyBorder="1" applyAlignment="1">
      <alignment horizontal="centerContinuous"/>
    </xf>
    <xf numFmtId="39" fontId="14" fillId="0" borderId="10" xfId="0" applyNumberFormat="1" applyFont="1" applyBorder="1" applyAlignment="1">
      <alignment horizontal="centerContinuous"/>
    </xf>
    <xf numFmtId="39" fontId="15" fillId="0" borderId="10" xfId="0" applyNumberFormat="1" applyFont="1" applyBorder="1" applyAlignment="1">
      <alignment horizontal="centerContinuous"/>
    </xf>
    <xf numFmtId="39" fontId="14" fillId="0" borderId="11" xfId="0" applyNumberFormat="1" applyFont="1" applyBorder="1" applyAlignment="1">
      <alignment horizontal="centerContinuous"/>
    </xf>
    <xf numFmtId="0" fontId="16" fillId="0" borderId="0" xfId="0" applyFont="1" applyAlignment="1">
      <alignment wrapText="1"/>
    </xf>
    <xf numFmtId="37" fontId="16" fillId="0" borderId="0" xfId="0" applyNumberFormat="1" applyFont="1"/>
    <xf numFmtId="0" fontId="17" fillId="0" borderId="0" xfId="0" applyFont="1"/>
    <xf numFmtId="39" fontId="14" fillId="0" borderId="12" xfId="0" applyNumberFormat="1" applyFont="1" applyBorder="1" applyAlignment="1">
      <alignment horizontal="centerContinuous"/>
    </xf>
    <xf numFmtId="39" fontId="17" fillId="0" borderId="0" xfId="0" applyNumberFormat="1" applyFont="1" applyAlignment="1">
      <alignment horizontal="centerContinuous"/>
    </xf>
    <xf numFmtId="39" fontId="17" fillId="4" borderId="0" xfId="0" applyNumberFormat="1" applyFont="1" applyFill="1" applyAlignment="1">
      <alignment horizontal="centerContinuous"/>
    </xf>
    <xf numFmtId="39" fontId="14" fillId="4" borderId="13" xfId="0" applyNumberFormat="1" applyFont="1" applyFill="1" applyBorder="1" applyAlignment="1">
      <alignment horizontal="centerContinuous"/>
    </xf>
    <xf numFmtId="0" fontId="17" fillId="0" borderId="0" xfId="0" applyFont="1" applyAlignment="1">
      <alignment wrapText="1"/>
    </xf>
    <xf numFmtId="0" fontId="14" fillId="0" borderId="0" xfId="0" applyFont="1" applyAlignment="1">
      <alignment horizontal="centerContinuous"/>
    </xf>
    <xf numFmtId="39" fontId="14" fillId="0" borderId="12" xfId="0" applyNumberFormat="1" applyFont="1" applyBorder="1" applyAlignment="1">
      <alignment horizontal="left"/>
    </xf>
    <xf numFmtId="39" fontId="14" fillId="0" borderId="13" xfId="0" applyNumberFormat="1" applyFont="1" applyBorder="1" applyAlignment="1">
      <alignment horizontal="left"/>
    </xf>
    <xf numFmtId="166" fontId="14" fillId="0" borderId="0" xfId="0" applyNumberFormat="1" applyFont="1"/>
    <xf numFmtId="0" fontId="17" fillId="0" borderId="13" xfId="0" applyFont="1" applyBorder="1"/>
    <xf numFmtId="39" fontId="14" fillId="0" borderId="12" xfId="0" applyNumberFormat="1" applyFont="1" applyBorder="1"/>
    <xf numFmtId="39" fontId="14" fillId="0" borderId="0" xfId="0" applyNumberFormat="1" applyFont="1"/>
    <xf numFmtId="39" fontId="14" fillId="0" borderId="13" xfId="0" applyNumberFormat="1" applyFont="1" applyBorder="1" applyAlignment="1">
      <alignment horizontal="center"/>
    </xf>
    <xf numFmtId="39" fontId="14" fillId="0" borderId="14" xfId="0" applyNumberFormat="1" applyFont="1" applyBorder="1" applyAlignment="1">
      <alignment horizontal="left"/>
    </xf>
    <xf numFmtId="0" fontId="17" fillId="0" borderId="8" xfId="0" applyFont="1" applyBorder="1"/>
    <xf numFmtId="39" fontId="14" fillId="0" borderId="15" xfId="0" applyNumberFormat="1" applyFont="1" applyBorder="1" applyAlignment="1">
      <alignment horizontal="center"/>
    </xf>
    <xf numFmtId="39" fontId="14" fillId="0" borderId="16" xfId="0" applyNumberFormat="1" applyFont="1" applyBorder="1" applyAlignment="1">
      <alignment horizontal="center"/>
    </xf>
    <xf numFmtId="39" fontId="17" fillId="0" borderId="12" xfId="0" applyNumberFormat="1" applyFont="1" applyBorder="1"/>
    <xf numFmtId="39" fontId="14" fillId="0" borderId="17" xfId="0" applyNumberFormat="1" applyFont="1" applyBorder="1" applyAlignment="1">
      <alignment horizontal="center"/>
    </xf>
    <xf numFmtId="39" fontId="17" fillId="0" borderId="12" xfId="0" applyNumberFormat="1" applyFont="1" applyBorder="1" applyAlignment="1">
      <alignment horizontal="right"/>
    </xf>
    <xf numFmtId="0" fontId="18" fillId="0" borderId="0" xfId="0" applyFont="1"/>
    <xf numFmtId="37" fontId="5" fillId="0" borderId="18" xfId="0" applyNumberFormat="1" applyFont="1" applyBorder="1"/>
    <xf numFmtId="3" fontId="17" fillId="0" borderId="0" xfId="0" applyNumberFormat="1" applyFont="1" applyAlignment="1">
      <alignment wrapText="1"/>
    </xf>
    <xf numFmtId="3" fontId="17" fillId="0" borderId="0" xfId="0" applyNumberFormat="1" applyFont="1"/>
    <xf numFmtId="37" fontId="19" fillId="0" borderId="18" xfId="0" applyNumberFormat="1" applyFont="1" applyBorder="1"/>
    <xf numFmtId="39" fontId="17" fillId="0" borderId="0" xfId="0" applyNumberFormat="1" applyFont="1" applyAlignment="1">
      <alignment horizontal="left"/>
    </xf>
    <xf numFmtId="37" fontId="19" fillId="0" borderId="19" xfId="0" applyNumberFormat="1" applyFont="1" applyBorder="1"/>
    <xf numFmtId="3" fontId="14" fillId="0" borderId="0" xfId="0" applyNumberFormat="1" applyFont="1" applyAlignment="1">
      <alignment wrapText="1"/>
    </xf>
    <xf numFmtId="39" fontId="14" fillId="0" borderId="20" xfId="0" applyNumberFormat="1" applyFont="1" applyBorder="1" applyAlignment="1">
      <alignment horizontal="center"/>
    </xf>
    <xf numFmtId="39" fontId="14" fillId="0" borderId="20" xfId="0" applyNumberFormat="1" applyFont="1" applyBorder="1" applyAlignment="1">
      <alignment horizontal="left"/>
    </xf>
    <xf numFmtId="167" fontId="17" fillId="0" borderId="20" xfId="0" applyNumberFormat="1" applyFont="1" applyBorder="1" applyAlignment="1">
      <alignment horizontal="center"/>
    </xf>
    <xf numFmtId="39" fontId="17" fillId="0" borderId="20" xfId="0" applyNumberFormat="1" applyFont="1" applyBorder="1" applyAlignment="1">
      <alignment horizontal="left"/>
    </xf>
    <xf numFmtId="37" fontId="17" fillId="0" borderId="20" xfId="0" applyNumberFormat="1" applyFont="1" applyBorder="1" applyAlignment="1">
      <alignment horizontal="right"/>
    </xf>
    <xf numFmtId="37" fontId="14" fillId="0" borderId="21" xfId="0" applyNumberFormat="1" applyFont="1" applyBorder="1" applyAlignment="1">
      <alignment horizontal="right"/>
    </xf>
    <xf numFmtId="37" fontId="19" fillId="0" borderId="22" xfId="0" applyNumberFormat="1" applyFont="1" applyBorder="1"/>
    <xf numFmtId="39" fontId="17" fillId="0" borderId="0" xfId="0" quotePrefix="1" applyNumberFormat="1" applyFont="1" applyAlignment="1">
      <alignment horizontal="left"/>
    </xf>
    <xf numFmtId="3" fontId="17" fillId="0" borderId="0" xfId="1" applyNumberFormat="1" applyFont="1"/>
    <xf numFmtId="37" fontId="19" fillId="0" borderId="23" xfId="0" applyNumberFormat="1" applyFont="1" applyBorder="1"/>
    <xf numFmtId="165" fontId="17" fillId="0" borderId="0" xfId="0" applyNumberFormat="1" applyFont="1"/>
    <xf numFmtId="39" fontId="14" fillId="0" borderId="24" xfId="0" applyNumberFormat="1" applyFont="1" applyBorder="1" applyAlignment="1">
      <alignment horizontal="center"/>
    </xf>
    <xf numFmtId="39" fontId="14" fillId="0" borderId="25" xfId="0" applyNumberFormat="1" applyFont="1" applyBorder="1" applyAlignment="1">
      <alignment horizontal="center"/>
    </xf>
    <xf numFmtId="37" fontId="17" fillId="0" borderId="0" xfId="0" applyNumberFormat="1" applyFont="1"/>
    <xf numFmtId="166" fontId="17" fillId="0" borderId="21" xfId="0" applyNumberFormat="1" applyFont="1" applyBorder="1" applyAlignment="1">
      <alignment horizontal="center"/>
    </xf>
    <xf numFmtId="37" fontId="19" fillId="0" borderId="26" xfId="0" applyNumberFormat="1" applyFont="1" applyBorder="1" applyAlignment="1">
      <alignment horizontal="right"/>
    </xf>
    <xf numFmtId="37" fontId="19" fillId="0" borderId="27" xfId="0" applyNumberFormat="1" applyFont="1" applyBorder="1"/>
    <xf numFmtId="37" fontId="14" fillId="0" borderId="20" xfId="0" applyNumberFormat="1" applyFont="1" applyBorder="1" applyAlignment="1">
      <alignment horizontal="center"/>
    </xf>
    <xf numFmtId="37" fontId="19" fillId="0" borderId="28" xfId="0" applyNumberFormat="1" applyFont="1" applyBorder="1"/>
    <xf numFmtId="166" fontId="17" fillId="0" borderId="20" xfId="0" applyNumberFormat="1" applyFont="1" applyBorder="1" applyAlignment="1">
      <alignment horizontal="center"/>
    </xf>
    <xf numFmtId="37" fontId="17" fillId="0" borderId="20" xfId="0" applyNumberFormat="1" applyFont="1" applyBorder="1" applyAlignment="1">
      <alignment horizontal="center"/>
    </xf>
    <xf numFmtId="0" fontId="20" fillId="0" borderId="0" xfId="0" applyFont="1" applyAlignment="1">
      <alignment wrapText="1"/>
    </xf>
    <xf numFmtId="0" fontId="17" fillId="0" borderId="20" xfId="0" applyFont="1" applyBorder="1"/>
    <xf numFmtId="165" fontId="19" fillId="0" borderId="20" xfId="1" applyNumberFormat="1" applyFont="1" applyBorder="1" applyProtection="1"/>
    <xf numFmtId="165" fontId="16" fillId="0" borderId="0" xfId="0" applyNumberFormat="1" applyFont="1" applyAlignment="1">
      <alignment wrapText="1"/>
    </xf>
    <xf numFmtId="165" fontId="19" fillId="0" borderId="23" xfId="1" applyNumberFormat="1" applyFont="1" applyBorder="1" applyProtection="1"/>
    <xf numFmtId="165" fontId="19" fillId="0" borderId="17" xfId="1" applyNumberFormat="1" applyFont="1" applyBorder="1" applyProtection="1"/>
    <xf numFmtId="39" fontId="17" fillId="0" borderId="29" xfId="0" applyNumberFormat="1" applyFont="1" applyBorder="1"/>
    <xf numFmtId="39" fontId="17" fillId="0" borderId="30" xfId="0" applyNumberFormat="1" applyFont="1" applyBorder="1"/>
    <xf numFmtId="165" fontId="5" fillId="3" borderId="20" xfId="1" applyNumberFormat="1" applyFont="1" applyFill="1" applyBorder="1" applyAlignment="1">
      <alignment horizontal="center" vertical="top"/>
    </xf>
    <xf numFmtId="0" fontId="21" fillId="0" borderId="13" xfId="0" applyFont="1" applyBorder="1"/>
    <xf numFmtId="0" fontId="17" fillId="0" borderId="12" xfId="0" applyFont="1" applyBorder="1" applyAlignment="1">
      <alignment wrapText="1"/>
    </xf>
    <xf numFmtId="165" fontId="17" fillId="0" borderId="0" xfId="1" applyNumberFormat="1" applyFont="1"/>
    <xf numFmtId="0" fontId="17" fillId="0" borderId="12" xfId="0" applyFont="1" applyBorder="1"/>
    <xf numFmtId="0" fontId="14" fillId="0" borderId="0" xfId="0" applyFont="1"/>
    <xf numFmtId="0" fontId="22" fillId="0" borderId="0" xfId="0" applyFont="1"/>
    <xf numFmtId="0" fontId="22" fillId="0" borderId="13" xfId="0" applyFont="1" applyBorder="1"/>
    <xf numFmtId="39" fontId="17" fillId="0" borderId="12" xfId="0" applyNumberFormat="1" applyFont="1" applyBorder="1" applyAlignment="1">
      <alignment horizontal="left"/>
    </xf>
    <xf numFmtId="165" fontId="19" fillId="0" borderId="0" xfId="1" applyNumberFormat="1" applyFont="1" applyBorder="1" applyAlignment="1">
      <alignment horizontal="left" vertical="top"/>
    </xf>
    <xf numFmtId="43" fontId="17" fillId="0" borderId="12" xfId="1" applyFont="1" applyBorder="1" applyAlignment="1">
      <alignment wrapText="1"/>
    </xf>
    <xf numFmtId="39" fontId="23" fillId="0" borderId="0" xfId="0" applyNumberFormat="1" applyFont="1" applyAlignment="1">
      <alignment horizontal="left"/>
    </xf>
    <xf numFmtId="0" fontId="23" fillId="0" borderId="0" xfId="0" applyFont="1"/>
    <xf numFmtId="39" fontId="23" fillId="0" borderId="0" xfId="0" applyNumberFormat="1" applyFont="1"/>
    <xf numFmtId="0" fontId="24" fillId="0" borderId="13" xfId="0" applyFont="1" applyBorder="1"/>
    <xf numFmtId="39" fontId="17" fillId="0" borderId="0" xfId="0" applyNumberFormat="1" applyFont="1"/>
    <xf numFmtId="0" fontId="19" fillId="0" borderId="13" xfId="0" applyFont="1" applyBorder="1"/>
    <xf numFmtId="0" fontId="17" fillId="0" borderId="31" xfId="0" applyFont="1" applyBorder="1"/>
    <xf numFmtId="0" fontId="17" fillId="0" borderId="32" xfId="0" applyFont="1" applyBorder="1"/>
    <xf numFmtId="0" fontId="19" fillId="0" borderId="33" xfId="0" applyFont="1" applyBorder="1"/>
    <xf numFmtId="0" fontId="8" fillId="0" borderId="0" xfId="0" applyFont="1" applyAlignment="1">
      <alignment horizontal="right"/>
    </xf>
    <xf numFmtId="3" fontId="8" fillId="0" borderId="0" xfId="0" applyNumberFormat="1" applyFont="1" applyAlignment="1">
      <alignment horizontal="right"/>
    </xf>
    <xf numFmtId="0" fontId="5" fillId="0" borderId="0" xfId="0" applyFont="1" applyAlignment="1">
      <alignment horizontal="right"/>
    </xf>
    <xf numFmtId="3" fontId="5" fillId="0" borderId="0" xfId="0" applyNumberFormat="1" applyFont="1" applyAlignment="1">
      <alignment horizontal="right"/>
    </xf>
    <xf numFmtId="0" fontId="10" fillId="3" borderId="20" xfId="0" applyFont="1" applyFill="1" applyBorder="1" applyAlignment="1">
      <alignment horizontal="center" vertical="top"/>
    </xf>
    <xf numFmtId="14" fontId="12" fillId="3" borderId="20" xfId="0" applyNumberFormat="1" applyFont="1" applyFill="1" applyBorder="1" applyAlignment="1">
      <alignment horizontal="left" vertical="top"/>
    </xf>
    <xf numFmtId="1" fontId="10" fillId="3" borderId="20" xfId="0" applyNumberFormat="1" applyFont="1" applyFill="1" applyBorder="1" applyAlignment="1">
      <alignment horizontal="left" vertical="top"/>
    </xf>
    <xf numFmtId="0" fontId="10" fillId="3" borderId="20" xfId="0" applyFont="1" applyFill="1" applyBorder="1" applyAlignment="1">
      <alignment horizontal="left" vertical="top"/>
    </xf>
    <xf numFmtId="165" fontId="10" fillId="3" borderId="20" xfId="1" applyNumberFormat="1" applyFont="1" applyFill="1" applyBorder="1" applyAlignment="1">
      <alignment horizontal="left" vertical="top"/>
    </xf>
    <xf numFmtId="0" fontId="8" fillId="0" borderId="0" xfId="0" applyFont="1"/>
    <xf numFmtId="165" fontId="0" fillId="0" borderId="0" xfId="1" applyNumberFormat="1" applyFont="1"/>
    <xf numFmtId="3" fontId="8" fillId="0" borderId="0" xfId="0" applyNumberFormat="1" applyFont="1"/>
    <xf numFmtId="3" fontId="0" fillId="0" borderId="0" xfId="0" applyNumberFormat="1"/>
    <xf numFmtId="3" fontId="8" fillId="3" borderId="0" xfId="0" applyNumberFormat="1" applyFont="1" applyFill="1"/>
    <xf numFmtId="3" fontId="0" fillId="3" borderId="0" xfId="0" applyNumberFormat="1" applyFill="1"/>
    <xf numFmtId="165" fontId="0" fillId="3" borderId="0" xfId="1" applyNumberFormat="1" applyFont="1" applyFill="1"/>
    <xf numFmtId="0" fontId="0" fillId="3" borderId="0" xfId="0" applyFill="1"/>
    <xf numFmtId="0" fontId="8" fillId="3" borderId="0" xfId="0" applyFont="1" applyFill="1"/>
    <xf numFmtId="165" fontId="8" fillId="3" borderId="0" xfId="0" applyNumberFormat="1" applyFont="1" applyFill="1"/>
    <xf numFmtId="165" fontId="3" fillId="3" borderId="0" xfId="1" applyNumberFormat="1" applyFont="1" applyFill="1"/>
    <xf numFmtId="3" fontId="3" fillId="3" borderId="0" xfId="1" applyNumberFormat="1" applyFont="1" applyFill="1"/>
    <xf numFmtId="165" fontId="13" fillId="3" borderId="0" xfId="1" applyNumberFormat="1" applyFont="1" applyFill="1" applyBorder="1" applyAlignment="1">
      <alignment horizontal="left" vertical="top"/>
    </xf>
    <xf numFmtId="14" fontId="13" fillId="3" borderId="0" xfId="0" applyNumberFormat="1" applyFont="1" applyFill="1" applyAlignment="1">
      <alignment horizontal="left" vertical="top"/>
    </xf>
    <xf numFmtId="1" fontId="13" fillId="3" borderId="0" xfId="0" applyNumberFormat="1" applyFont="1" applyFill="1" applyAlignment="1">
      <alignment horizontal="left" vertical="top"/>
    </xf>
    <xf numFmtId="0" fontId="13" fillId="3" borderId="0" xfId="0" applyFont="1" applyFill="1" applyAlignment="1">
      <alignment horizontal="left" vertical="top"/>
    </xf>
    <xf numFmtId="0" fontId="13" fillId="3" borderId="0" xfId="0" applyFont="1" applyFill="1" applyAlignment="1">
      <alignment horizontal="left" vertical="top" wrapText="1"/>
    </xf>
    <xf numFmtId="165" fontId="0" fillId="3" borderId="0" xfId="0" applyNumberFormat="1" applyFill="1"/>
    <xf numFmtId="165" fontId="3" fillId="3" borderId="0" xfId="0" applyNumberFormat="1" applyFont="1" applyFill="1"/>
    <xf numFmtId="165" fontId="5" fillId="3" borderId="0" xfId="0" applyNumberFormat="1" applyFont="1" applyFill="1" applyAlignment="1">
      <alignment horizontal="right"/>
    </xf>
    <xf numFmtId="0" fontId="5" fillId="3" borderId="0" xfId="0" applyFont="1" applyFill="1" applyAlignment="1">
      <alignment horizontal="right" vertical="top"/>
    </xf>
    <xf numFmtId="165" fontId="0" fillId="3" borderId="0" xfId="0" applyNumberFormat="1" applyFill="1" applyAlignment="1">
      <alignment horizontal="right"/>
    </xf>
    <xf numFmtId="0" fontId="9" fillId="3" borderId="0" xfId="0" applyFont="1" applyFill="1" applyAlignment="1">
      <alignment horizontal="right" vertical="top"/>
    </xf>
    <xf numFmtId="3" fontId="2" fillId="3" borderId="0" xfId="0" applyNumberFormat="1" applyFont="1" applyFill="1"/>
    <xf numFmtId="0" fontId="0" fillId="3" borderId="0" xfId="0" applyFill="1" applyAlignment="1">
      <alignment horizontal="left"/>
    </xf>
    <xf numFmtId="165" fontId="0" fillId="3" borderId="0" xfId="0" applyNumberFormat="1" applyFill="1" applyAlignment="1">
      <alignment horizontal="left"/>
    </xf>
    <xf numFmtId="3" fontId="0" fillId="3" borderId="0" xfId="0" applyNumberFormat="1" applyFill="1" applyAlignment="1">
      <alignment horizontal="left"/>
    </xf>
    <xf numFmtId="3" fontId="0" fillId="3" borderId="0" xfId="1" applyNumberFormat="1" applyFont="1" applyFill="1"/>
    <xf numFmtId="0" fontId="6" fillId="0" borderId="0" xfId="0" applyFont="1"/>
    <xf numFmtId="168" fontId="25" fillId="0" borderId="0" xfId="1" applyNumberFormat="1" applyFont="1" applyBorder="1" applyAlignment="1">
      <alignment horizontal="left" vertical="top"/>
    </xf>
    <xf numFmtId="0" fontId="4" fillId="0" borderId="0" xfId="0" applyFont="1"/>
    <xf numFmtId="14" fontId="10" fillId="0" borderId="20" xfId="0" applyNumberFormat="1" applyFont="1" applyBorder="1" applyAlignment="1">
      <alignment horizontal="center" vertical="top"/>
    </xf>
    <xf numFmtId="168" fontId="10" fillId="0" borderId="20" xfId="1" applyNumberFormat="1" applyFont="1" applyFill="1" applyBorder="1" applyAlignment="1">
      <alignment horizontal="left" vertical="top" wrapText="1"/>
    </xf>
    <xf numFmtId="0" fontId="10" fillId="0" borderId="20" xfId="0" applyFont="1" applyBorder="1" applyAlignment="1">
      <alignment horizontal="center" vertical="top"/>
    </xf>
    <xf numFmtId="0" fontId="6" fillId="0" borderId="0" xfId="0" applyFont="1" applyAlignment="1">
      <alignment vertical="top"/>
    </xf>
    <xf numFmtId="0" fontId="4" fillId="0" borderId="0" xfId="0" applyFont="1" applyAlignment="1">
      <alignment vertical="top"/>
    </xf>
    <xf numFmtId="14" fontId="13" fillId="3" borderId="20" xfId="0" applyNumberFormat="1" applyFont="1" applyFill="1" applyBorder="1" applyAlignment="1">
      <alignment horizontal="left" vertical="top"/>
    </xf>
    <xf numFmtId="1" fontId="11" fillId="3" borderId="20" xfId="0" applyNumberFormat="1" applyFont="1" applyFill="1" applyBorder="1" applyAlignment="1">
      <alignment horizontal="left" vertical="top"/>
    </xf>
    <xf numFmtId="0" fontId="13" fillId="3" borderId="20" xfId="0" applyFont="1" applyFill="1" applyBorder="1" applyAlignment="1">
      <alignment horizontal="left" vertical="top" wrapText="1"/>
    </xf>
    <xf numFmtId="165" fontId="5" fillId="3" borderId="20" xfId="1" applyNumberFormat="1" applyFont="1" applyFill="1" applyBorder="1" applyAlignment="1">
      <alignment horizontal="left" vertical="top"/>
    </xf>
    <xf numFmtId="168" fontId="5" fillId="3" borderId="20" xfId="1" quotePrefix="1" applyNumberFormat="1" applyFont="1" applyFill="1" applyBorder="1" applyAlignment="1">
      <alignment horizontal="left" vertical="top"/>
    </xf>
    <xf numFmtId="168" fontId="11" fillId="3" borderId="20" xfId="1" quotePrefix="1" applyNumberFormat="1" applyFont="1" applyFill="1" applyBorder="1" applyAlignment="1">
      <alignment horizontal="left" vertical="top"/>
    </xf>
    <xf numFmtId="0" fontId="27" fillId="0" borderId="0" xfId="0" applyFont="1" applyAlignment="1">
      <alignment vertical="top"/>
    </xf>
    <xf numFmtId="168" fontId="4" fillId="0" borderId="0" xfId="0" applyNumberFormat="1" applyFont="1"/>
    <xf numFmtId="168" fontId="4" fillId="0" borderId="0" xfId="1" applyNumberFormat="1" applyFont="1" applyAlignment="1">
      <alignment horizontal="left" vertical="top"/>
    </xf>
    <xf numFmtId="0" fontId="0" fillId="0" borderId="0" xfId="0" applyAlignment="1">
      <alignment wrapText="1"/>
    </xf>
    <xf numFmtId="0" fontId="0" fillId="0" borderId="20" xfId="0" applyBorder="1" applyAlignment="1">
      <alignment wrapText="1"/>
    </xf>
    <xf numFmtId="0" fontId="2" fillId="5" borderId="20" xfId="0" applyFont="1" applyFill="1" applyBorder="1" applyAlignment="1">
      <alignment vertical="center" wrapText="1"/>
    </xf>
    <xf numFmtId="0" fontId="27" fillId="0" borderId="20" xfId="0" applyFont="1" applyBorder="1" applyAlignment="1">
      <alignment wrapText="1"/>
    </xf>
    <xf numFmtId="0" fontId="27" fillId="0" borderId="0" xfId="0" applyFont="1" applyAlignment="1">
      <alignment wrapText="1"/>
    </xf>
    <xf numFmtId="0" fontId="30" fillId="6" borderId="20" xfId="0" applyFont="1" applyFill="1" applyBorder="1" applyAlignment="1">
      <alignment horizontal="center" wrapText="1"/>
    </xf>
    <xf numFmtId="0" fontId="30" fillId="6" borderId="20" xfId="0" applyFont="1" applyFill="1" applyBorder="1" applyAlignment="1">
      <alignment horizontal="center"/>
    </xf>
    <xf numFmtId="0" fontId="30" fillId="0" borderId="0" xfId="7" applyFont="1" applyAlignment="1">
      <alignment wrapText="1"/>
    </xf>
    <xf numFmtId="0" fontId="30" fillId="0" borderId="0" xfId="7" applyFont="1" applyAlignment="1">
      <alignment horizontal="center"/>
    </xf>
    <xf numFmtId="174" fontId="30" fillId="0" borderId="0" xfId="8" applyNumberFormat="1" applyFont="1"/>
    <xf numFmtId="174" fontId="30" fillId="0" borderId="0" xfId="9" applyNumberFormat="1" applyFont="1"/>
    <xf numFmtId="0" fontId="30" fillId="0" borderId="0" xfId="7" applyFont="1"/>
    <xf numFmtId="0" fontId="29" fillId="0" borderId="0" xfId="7" applyFont="1" applyAlignment="1">
      <alignment vertical="top" wrapText="1"/>
    </xf>
    <xf numFmtId="174" fontId="29" fillId="0" borderId="0" xfId="8" applyNumberFormat="1" applyFont="1" applyBorder="1" applyAlignment="1">
      <alignment vertical="top" wrapText="1"/>
    </xf>
    <xf numFmtId="174" fontId="31" fillId="0" borderId="0" xfId="9" applyNumberFormat="1" applyFont="1" applyBorder="1" applyAlignment="1">
      <alignment horizontal="left" vertical="center" wrapText="1"/>
    </xf>
    <xf numFmtId="0" fontId="35" fillId="0" borderId="0" xfId="7" applyFont="1" applyAlignment="1">
      <alignment vertical="top" wrapText="1"/>
    </xf>
    <xf numFmtId="0" fontId="30" fillId="0" borderId="20" xfId="7" applyFont="1" applyBorder="1" applyAlignment="1">
      <alignment horizontal="left" vertical="top" wrapText="1"/>
    </xf>
    <xf numFmtId="0" fontId="29" fillId="0" borderId="20" xfId="7" applyFont="1" applyBorder="1" applyAlignment="1">
      <alignment horizontal="left" vertical="top" wrapText="1"/>
    </xf>
    <xf numFmtId="0" fontId="29" fillId="0" borderId="20" xfId="7" applyFont="1" applyBorder="1" applyAlignment="1">
      <alignment horizontal="center" vertical="top" wrapText="1"/>
    </xf>
    <xf numFmtId="174" fontId="29" fillId="0" borderId="20" xfId="8" applyNumberFormat="1" applyFont="1" applyFill="1" applyBorder="1" applyAlignment="1">
      <alignment horizontal="left" vertical="top" wrapText="1"/>
    </xf>
    <xf numFmtId="174" fontId="29" fillId="0" borderId="20" xfId="9" applyNumberFormat="1" applyFont="1" applyBorder="1" applyAlignment="1">
      <alignment horizontal="left" vertical="top" wrapText="1"/>
    </xf>
    <xf numFmtId="0" fontId="30" fillId="3" borderId="20" xfId="7" applyFont="1" applyFill="1" applyBorder="1" applyAlignment="1">
      <alignment vertical="top" wrapText="1"/>
    </xf>
    <xf numFmtId="0" fontId="30" fillId="3" borderId="20" xfId="7" applyFont="1" applyFill="1" applyBorder="1" applyAlignment="1">
      <alignment wrapText="1"/>
    </xf>
    <xf numFmtId="0" fontId="30" fillId="3" borderId="20" xfId="7" applyFont="1" applyFill="1" applyBorder="1" applyAlignment="1">
      <alignment horizontal="center" wrapText="1"/>
    </xf>
    <xf numFmtId="174" fontId="30" fillId="3" borderId="20" xfId="8" applyNumberFormat="1" applyFont="1" applyFill="1" applyBorder="1" applyAlignment="1">
      <alignment horizontal="left" wrapText="1"/>
    </xf>
    <xf numFmtId="174" fontId="30" fillId="3" borderId="20" xfId="9" applyNumberFormat="1" applyFont="1" applyFill="1" applyBorder="1" applyAlignment="1">
      <alignment horizontal="left" wrapText="1"/>
    </xf>
    <xf numFmtId="0" fontId="30" fillId="3" borderId="20" xfId="7" applyFont="1" applyFill="1" applyBorder="1"/>
    <xf numFmtId="0" fontId="30" fillId="3" borderId="0" xfId="7" applyFont="1" applyFill="1"/>
    <xf numFmtId="2" fontId="30" fillId="3" borderId="20" xfId="7" applyNumberFormat="1" applyFont="1" applyFill="1" applyBorder="1" applyAlignment="1">
      <alignment vertical="top" wrapText="1"/>
    </xf>
    <xf numFmtId="0" fontId="30" fillId="3" borderId="20" xfId="7" applyFont="1" applyFill="1" applyBorder="1" applyAlignment="1">
      <alignment horizontal="left" vertical="center" wrapText="1"/>
    </xf>
    <xf numFmtId="0" fontId="30" fillId="3" borderId="20" xfId="7" applyFont="1" applyFill="1" applyBorder="1" applyAlignment="1">
      <alignment horizontal="center" vertical="center" wrapText="1"/>
    </xf>
    <xf numFmtId="174" fontId="30" fillId="3" borderId="20" xfId="8" applyNumberFormat="1" applyFont="1" applyFill="1" applyBorder="1" applyAlignment="1">
      <alignment horizontal="left" vertical="center" wrapText="1"/>
    </xf>
    <xf numFmtId="0" fontId="31" fillId="3" borderId="20" xfId="7" applyFont="1" applyFill="1" applyBorder="1"/>
    <xf numFmtId="0" fontId="31" fillId="3" borderId="0" xfId="7" applyFont="1" applyFill="1"/>
    <xf numFmtId="0" fontId="29" fillId="0" borderId="20" xfId="7" applyFont="1" applyBorder="1" applyAlignment="1">
      <alignment wrapText="1"/>
    </xf>
    <xf numFmtId="0" fontId="30" fillId="0" borderId="20" xfId="7" applyFont="1" applyBorder="1"/>
    <xf numFmtId="0" fontId="30" fillId="0" borderId="20" xfId="7" applyFont="1" applyBorder="1" applyAlignment="1">
      <alignment wrapText="1"/>
    </xf>
    <xf numFmtId="0" fontId="30" fillId="0" borderId="20" xfId="7" applyFont="1" applyBorder="1" applyAlignment="1">
      <alignment horizontal="center"/>
    </xf>
    <xf numFmtId="174" fontId="30" fillId="0" borderId="20" xfId="8" applyNumberFormat="1" applyFont="1" applyBorder="1"/>
    <xf numFmtId="174" fontId="29" fillId="0" borderId="20" xfId="9" applyNumberFormat="1" applyFont="1" applyBorder="1"/>
    <xf numFmtId="174" fontId="29" fillId="0" borderId="0" xfId="9" applyNumberFormat="1" applyFont="1"/>
    <xf numFmtId="0" fontId="27" fillId="0" borderId="0" xfId="0" applyFont="1"/>
    <xf numFmtId="164" fontId="4" fillId="0" borderId="0" xfId="5" applyFont="1" applyFill="1"/>
    <xf numFmtId="0" fontId="4" fillId="0" borderId="0" xfId="0" applyFont="1" applyAlignment="1">
      <alignment wrapText="1"/>
    </xf>
    <xf numFmtId="0" fontId="27" fillId="0" borderId="20" xfId="0" applyFont="1" applyBorder="1"/>
    <xf numFmtId="165" fontId="27" fillId="0" borderId="20" xfId="1" applyNumberFormat="1" applyFont="1" applyFill="1" applyBorder="1"/>
    <xf numFmtId="0" fontId="4" fillId="0" borderId="20" xfId="0" applyFont="1" applyBorder="1"/>
    <xf numFmtId="165" fontId="4" fillId="0" borderId="20" xfId="1" applyNumberFormat="1" applyFont="1" applyFill="1" applyBorder="1"/>
    <xf numFmtId="0" fontId="4" fillId="0" borderId="20" xfId="0" applyFont="1" applyBorder="1" applyAlignment="1">
      <alignment wrapText="1"/>
    </xf>
    <xf numFmtId="164" fontId="4" fillId="0" borderId="20" xfId="5" applyFont="1" applyFill="1" applyBorder="1"/>
    <xf numFmtId="0" fontId="4" fillId="0" borderId="20" xfId="0" applyFont="1" applyBorder="1" applyAlignment="1">
      <alignment horizontal="center"/>
    </xf>
    <xf numFmtId="165" fontId="4" fillId="0" borderId="20" xfId="1" applyNumberFormat="1" applyFont="1" applyFill="1" applyBorder="1" applyAlignment="1">
      <alignment horizontal="center" vertical="center"/>
    </xf>
    <xf numFmtId="164" fontId="4" fillId="0" borderId="20" xfId="5" applyFont="1" applyFill="1" applyBorder="1" applyAlignment="1">
      <alignment horizontal="center" vertical="center"/>
    </xf>
    <xf numFmtId="0" fontId="4" fillId="0" borderId="0" xfId="0" applyFont="1" applyAlignment="1">
      <alignment vertical="center" wrapText="1"/>
    </xf>
    <xf numFmtId="0" fontId="4" fillId="0" borderId="20" xfId="0" applyFont="1" applyBorder="1" applyAlignment="1">
      <alignment horizontal="left" vertical="center" wrapText="1"/>
    </xf>
    <xf numFmtId="164" fontId="4" fillId="0" borderId="20" xfId="5" applyFont="1" applyFill="1" applyBorder="1" applyAlignment="1">
      <alignment vertical="center"/>
    </xf>
    <xf numFmtId="0" fontId="4" fillId="0" borderId="20" xfId="0" applyFont="1" applyBorder="1" applyAlignment="1">
      <alignment horizontal="center" vertical="center"/>
    </xf>
    <xf numFmtId="164" fontId="4" fillId="0" borderId="20" xfId="5" applyFont="1" applyFill="1" applyBorder="1" applyAlignment="1">
      <alignment horizontal="right" vertical="center"/>
    </xf>
    <xf numFmtId="0" fontId="4" fillId="0" borderId="20" xfId="0" applyFont="1" applyBorder="1" applyAlignment="1">
      <alignment horizontal="justify" vertical="center" wrapText="1"/>
    </xf>
    <xf numFmtId="0" fontId="27" fillId="0" borderId="29" xfId="0" applyFont="1" applyBorder="1" applyAlignment="1">
      <alignment wrapText="1"/>
    </xf>
    <xf numFmtId="164" fontId="27" fillId="0" borderId="20" xfId="5" applyFont="1" applyFill="1" applyBorder="1" applyAlignment="1">
      <alignment horizontal="center" vertical="center"/>
    </xf>
    <xf numFmtId="0" fontId="3" fillId="0" borderId="0" xfId="0" applyFont="1"/>
    <xf numFmtId="164" fontId="27" fillId="0" borderId="20" xfId="5" applyFont="1" applyFill="1" applyBorder="1"/>
    <xf numFmtId="9" fontId="4" fillId="0" borderId="20" xfId="6" applyFont="1" applyFill="1" applyBorder="1" applyAlignment="1">
      <alignment horizontal="center" vertical="center"/>
    </xf>
    <xf numFmtId="165" fontId="0" fillId="0" borderId="0" xfId="0" applyNumberFormat="1"/>
    <xf numFmtId="165" fontId="4" fillId="0" borderId="20" xfId="1" applyNumberFormat="1" applyFont="1" applyFill="1" applyBorder="1" applyAlignment="1">
      <alignment vertical="center"/>
    </xf>
    <xf numFmtId="0" fontId="4" fillId="0" borderId="20" xfId="0" applyFont="1" applyBorder="1" applyAlignment="1">
      <alignment horizontal="left"/>
    </xf>
    <xf numFmtId="165" fontId="4" fillId="0" borderId="20" xfId="1" applyNumberFormat="1" applyFont="1" applyFill="1" applyBorder="1" applyAlignment="1">
      <alignment horizontal="center" vertical="center" wrapText="1"/>
    </xf>
    <xf numFmtId="164" fontId="4" fillId="0" borderId="20" xfId="5" applyFont="1" applyFill="1" applyBorder="1" applyAlignment="1">
      <alignment horizontal="center" vertical="center" wrapText="1"/>
    </xf>
    <xf numFmtId="0" fontId="27" fillId="0" borderId="30" xfId="0" applyFont="1" applyBorder="1"/>
    <xf numFmtId="0" fontId="4" fillId="0" borderId="29" xfId="0" applyFont="1" applyBorder="1" applyAlignment="1">
      <alignment wrapText="1"/>
    </xf>
    <xf numFmtId="0" fontId="4" fillId="0" borderId="30" xfId="0" applyFont="1" applyBorder="1"/>
    <xf numFmtId="0" fontId="0" fillId="2" borderId="0" xfId="0" applyFill="1"/>
    <xf numFmtId="0" fontId="33" fillId="3" borderId="0" xfId="0" applyFont="1" applyFill="1"/>
    <xf numFmtId="0" fontId="33" fillId="7" borderId="0" xfId="0" applyFont="1" applyFill="1"/>
    <xf numFmtId="0" fontId="0" fillId="7" borderId="0" xfId="0" applyFill="1"/>
    <xf numFmtId="164" fontId="0" fillId="0" borderId="0" xfId="5" applyFont="1"/>
    <xf numFmtId="165" fontId="27" fillId="0" borderId="29" xfId="1" applyNumberFormat="1" applyFont="1" applyFill="1" applyBorder="1"/>
    <xf numFmtId="165" fontId="4" fillId="0" borderId="29" xfId="1" applyNumberFormat="1" applyFont="1" applyFill="1" applyBorder="1"/>
    <xf numFmtId="164" fontId="4" fillId="0" borderId="29" xfId="5" applyFont="1" applyFill="1" applyBorder="1"/>
    <xf numFmtId="164" fontId="4" fillId="0" borderId="29" xfId="5" applyFont="1" applyFill="1" applyBorder="1" applyAlignment="1">
      <alignment horizontal="center" vertical="center"/>
    </xf>
    <xf numFmtId="164" fontId="4" fillId="0" borderId="29" xfId="5" applyFont="1" applyFill="1" applyBorder="1" applyAlignment="1">
      <alignment vertical="center"/>
    </xf>
    <xf numFmtId="164" fontId="4" fillId="0" borderId="29" xfId="5" applyFont="1" applyFill="1" applyBorder="1" applyAlignment="1">
      <alignment horizontal="right" vertical="center"/>
    </xf>
    <xf numFmtId="164" fontId="27" fillId="0" borderId="29" xfId="5" applyFont="1" applyFill="1" applyBorder="1" applyAlignment="1">
      <alignment horizontal="center" vertical="center"/>
    </xf>
    <xf numFmtId="164" fontId="27" fillId="0" borderId="29" xfId="5" applyFont="1" applyFill="1" applyBorder="1"/>
    <xf numFmtId="0" fontId="0" fillId="0" borderId="20" xfId="0" applyBorder="1"/>
    <xf numFmtId="0" fontId="3" fillId="0" borderId="20" xfId="0" applyFont="1" applyBorder="1"/>
    <xf numFmtId="165" fontId="0" fillId="0" borderId="20" xfId="0" applyNumberFormat="1" applyBorder="1"/>
    <xf numFmtId="0" fontId="0" fillId="3" borderId="20" xfId="0" applyFill="1" applyBorder="1"/>
    <xf numFmtId="164" fontId="0" fillId="0" borderId="20" xfId="0" applyNumberFormat="1" applyBorder="1"/>
    <xf numFmtId="9" fontId="0" fillId="0" borderId="20" xfId="6" applyFont="1" applyBorder="1"/>
    <xf numFmtId="0" fontId="33" fillId="3" borderId="20" xfId="0" applyFont="1" applyFill="1" applyBorder="1"/>
    <xf numFmtId="0" fontId="2" fillId="0" borderId="20" xfId="0" applyFont="1" applyBorder="1"/>
    <xf numFmtId="0" fontId="2" fillId="0" borderId="0" xfId="0" applyFont="1"/>
    <xf numFmtId="14" fontId="0" fillId="0" borderId="3" xfId="0" applyNumberFormat="1" applyBorder="1"/>
    <xf numFmtId="165" fontId="0" fillId="0" borderId="3" xfId="1" applyNumberFormat="1" applyFont="1" applyBorder="1"/>
    <xf numFmtId="0" fontId="0" fillId="0" borderId="3" xfId="0" applyBorder="1" applyAlignment="1">
      <alignment wrapText="1"/>
    </xf>
    <xf numFmtId="43" fontId="0" fillId="0" borderId="0" xfId="1" applyFont="1"/>
    <xf numFmtId="0" fontId="0" fillId="0" borderId="20" xfId="0" applyFill="1" applyBorder="1" applyAlignment="1">
      <alignment wrapText="1"/>
    </xf>
    <xf numFmtId="165" fontId="0" fillId="0" borderId="20" xfId="1" applyNumberFormat="1" applyFont="1" applyBorder="1"/>
    <xf numFmtId="0" fontId="0" fillId="0" borderId="0" xfId="0" applyBorder="1" applyAlignment="1">
      <alignment wrapText="1"/>
    </xf>
    <xf numFmtId="0" fontId="0" fillId="0" borderId="3" xfId="0" applyFill="1" applyBorder="1" applyAlignment="1">
      <alignment wrapText="1"/>
    </xf>
    <xf numFmtId="0" fontId="28" fillId="8" borderId="3" xfId="0" applyFont="1" applyFill="1" applyBorder="1"/>
    <xf numFmtId="165" fontId="39" fillId="8" borderId="3" xfId="0" applyNumberFormat="1" applyFont="1" applyFill="1" applyBorder="1"/>
    <xf numFmtId="0" fontId="2" fillId="0" borderId="3" xfId="0" applyFont="1" applyBorder="1"/>
    <xf numFmtId="0" fontId="4" fillId="0" borderId="20" xfId="0" applyFont="1" applyBorder="1" applyAlignment="1">
      <alignment wrapText="1"/>
    </xf>
    <xf numFmtId="0" fontId="0" fillId="3" borderId="20" xfId="0" applyFill="1" applyBorder="1" applyAlignment="1">
      <alignment vertical="center" wrapText="1"/>
    </xf>
    <xf numFmtId="0" fontId="0" fillId="3" borderId="20" xfId="0" applyFill="1" applyBorder="1" applyAlignment="1">
      <alignment horizontal="right"/>
    </xf>
    <xf numFmtId="0" fontId="39" fillId="0" borderId="0" xfId="0" applyFont="1"/>
    <xf numFmtId="0" fontId="0" fillId="8" borderId="20" xfId="0" applyFill="1" applyBorder="1"/>
    <xf numFmtId="0" fontId="0" fillId="0" borderId="37" xfId="0" applyBorder="1"/>
    <xf numFmtId="0" fontId="2" fillId="0" borderId="36" xfId="0" applyFont="1" applyBorder="1" applyAlignment="1">
      <alignment horizontal="left" vertical="center"/>
    </xf>
    <xf numFmtId="0" fontId="40" fillId="0" borderId="0" xfId="0" applyFont="1"/>
    <xf numFmtId="14" fontId="41" fillId="3" borderId="20" xfId="0" applyNumberFormat="1" applyFont="1" applyFill="1" applyBorder="1" applyAlignment="1">
      <alignment horizontal="left" vertical="top"/>
    </xf>
    <xf numFmtId="1" fontId="41" fillId="3" borderId="20" xfId="0" applyNumberFormat="1" applyFont="1" applyFill="1" applyBorder="1" applyAlignment="1">
      <alignment horizontal="left" vertical="top"/>
    </xf>
    <xf numFmtId="0" fontId="41" fillId="3" borderId="20" xfId="0" applyFont="1" applyFill="1" applyBorder="1" applyAlignment="1">
      <alignment horizontal="left" vertical="top"/>
    </xf>
    <xf numFmtId="0" fontId="41" fillId="3" borderId="20" xfId="0" applyFont="1" applyFill="1" applyBorder="1" applyAlignment="1">
      <alignment horizontal="left" vertical="top" wrapText="1"/>
    </xf>
    <xf numFmtId="165" fontId="41" fillId="3" borderId="20" xfId="1" applyNumberFormat="1" applyFont="1" applyFill="1" applyBorder="1" applyAlignment="1">
      <alignment horizontal="left" vertical="top"/>
    </xf>
    <xf numFmtId="0" fontId="42" fillId="3" borderId="20" xfId="0" applyFont="1" applyFill="1" applyBorder="1" applyAlignment="1">
      <alignment horizontal="center" vertical="top"/>
    </xf>
    <xf numFmtId="14" fontId="42" fillId="3" borderId="20" xfId="0" applyNumberFormat="1" applyFont="1" applyFill="1" applyBorder="1" applyAlignment="1">
      <alignment horizontal="left" vertical="top"/>
    </xf>
    <xf numFmtId="1" fontId="42" fillId="3" borderId="20" xfId="0" applyNumberFormat="1" applyFont="1" applyFill="1" applyBorder="1" applyAlignment="1">
      <alignment horizontal="left" vertical="top"/>
    </xf>
    <xf numFmtId="0" fontId="42" fillId="3" borderId="20" xfId="0" applyFont="1" applyFill="1" applyBorder="1" applyAlignment="1">
      <alignment horizontal="left" vertical="top"/>
    </xf>
    <xf numFmtId="0" fontId="42" fillId="3" borderId="20" xfId="0" applyFont="1" applyFill="1" applyBorder="1" applyAlignment="1">
      <alignment horizontal="left" vertical="top" wrapText="1"/>
    </xf>
    <xf numFmtId="165" fontId="42" fillId="3" borderId="20" xfId="1" applyNumberFormat="1" applyFont="1" applyFill="1" applyBorder="1" applyAlignment="1">
      <alignment horizontal="left" vertical="top"/>
    </xf>
    <xf numFmtId="3" fontId="42" fillId="3" borderId="20" xfId="1" applyNumberFormat="1" applyFont="1" applyFill="1" applyBorder="1" applyAlignment="1">
      <alignment horizontal="left" vertical="top"/>
    </xf>
    <xf numFmtId="0" fontId="43" fillId="0" borderId="0" xfId="0" applyFont="1" applyAlignment="1">
      <alignment horizontal="right"/>
    </xf>
    <xf numFmtId="14" fontId="44" fillId="3" borderId="20" xfId="0" applyNumberFormat="1" applyFont="1" applyFill="1" applyBorder="1" applyAlignment="1">
      <alignment horizontal="left" vertical="top"/>
    </xf>
    <xf numFmtId="0" fontId="45" fillId="0" borderId="0" xfId="0" applyFont="1"/>
    <xf numFmtId="1" fontId="44" fillId="3" borderId="20" xfId="0" applyNumberFormat="1" applyFont="1" applyFill="1" applyBorder="1" applyAlignment="1">
      <alignment horizontal="left" vertical="top"/>
    </xf>
    <xf numFmtId="0" fontId="44" fillId="3" borderId="20" xfId="0" applyFont="1" applyFill="1" applyBorder="1" applyAlignment="1">
      <alignment horizontal="left" vertical="top"/>
    </xf>
    <xf numFmtId="0" fontId="44" fillId="3" borderId="20" xfId="0" applyFont="1" applyFill="1" applyBorder="1" applyAlignment="1">
      <alignment horizontal="left" vertical="top" wrapText="1"/>
    </xf>
    <xf numFmtId="3" fontId="44" fillId="3" borderId="20" xfId="1" applyNumberFormat="1" applyFont="1" applyFill="1" applyBorder="1" applyAlignment="1">
      <alignment horizontal="left" vertical="top"/>
    </xf>
    <xf numFmtId="165" fontId="44" fillId="3" borderId="20" xfId="1" applyNumberFormat="1" applyFont="1" applyFill="1" applyBorder="1" applyAlignment="1">
      <alignment horizontal="left" vertical="top"/>
    </xf>
    <xf numFmtId="0" fontId="40" fillId="0" borderId="3" xfId="0" applyFont="1" applyBorder="1" applyAlignment="1">
      <alignment wrapText="1"/>
    </xf>
    <xf numFmtId="0" fontId="40" fillId="0" borderId="20" xfId="0" applyFont="1" applyFill="1" applyBorder="1" applyAlignment="1">
      <alignment wrapText="1"/>
    </xf>
    <xf numFmtId="0" fontId="40" fillId="0" borderId="0" xfId="0" applyFont="1" applyBorder="1" applyAlignment="1">
      <alignment wrapText="1"/>
    </xf>
    <xf numFmtId="0" fontId="40" fillId="0" borderId="3" xfId="0" applyFont="1" applyFill="1" applyBorder="1" applyAlignment="1">
      <alignment wrapText="1"/>
    </xf>
    <xf numFmtId="0" fontId="40" fillId="0" borderId="20" xfId="0" applyFont="1" applyBorder="1" applyAlignment="1">
      <alignment vertical="top" wrapText="1"/>
    </xf>
    <xf numFmtId="0" fontId="39" fillId="0" borderId="20" xfId="0" applyFont="1" applyBorder="1" applyAlignment="1">
      <alignment vertical="top" wrapText="1"/>
    </xf>
    <xf numFmtId="165" fontId="40" fillId="0" borderId="3" xfId="1" applyNumberFormat="1" applyFont="1" applyBorder="1" applyAlignment="1">
      <alignment vertical="top"/>
    </xf>
    <xf numFmtId="14" fontId="46" fillId="3" borderId="3" xfId="0" applyNumberFormat="1" applyFont="1" applyFill="1" applyBorder="1" applyAlignment="1">
      <alignment vertical="top"/>
    </xf>
    <xf numFmtId="0" fontId="40" fillId="3" borderId="3" xfId="0" applyFont="1" applyFill="1" applyBorder="1" applyAlignment="1">
      <alignment wrapText="1"/>
    </xf>
    <xf numFmtId="14" fontId="0" fillId="0" borderId="20" xfId="0" applyNumberFormat="1" applyFont="1" applyBorder="1"/>
    <xf numFmtId="0" fontId="0" fillId="0" borderId="20" xfId="0" applyFont="1" applyBorder="1" applyAlignment="1">
      <alignment vertical="top" wrapText="1"/>
    </xf>
    <xf numFmtId="0" fontId="0" fillId="0" borderId="3" xfId="0" applyFont="1" applyBorder="1" applyAlignment="1">
      <alignment wrapText="1"/>
    </xf>
    <xf numFmtId="165" fontId="1" fillId="0" borderId="20" xfId="1" applyNumberFormat="1" applyFont="1" applyBorder="1"/>
    <xf numFmtId="165" fontId="47" fillId="3" borderId="20" xfId="1" applyNumberFormat="1" applyFont="1" applyFill="1" applyBorder="1" applyAlignment="1">
      <alignment horizontal="left" vertical="top"/>
    </xf>
    <xf numFmtId="0" fontId="2" fillId="0" borderId="20" xfId="0" applyFont="1" applyBorder="1" applyAlignment="1">
      <alignment horizontal="center"/>
    </xf>
    <xf numFmtId="0" fontId="45" fillId="3" borderId="0" xfId="0" applyFont="1" applyFill="1"/>
    <xf numFmtId="14" fontId="48" fillId="3" borderId="0" xfId="0" applyNumberFormat="1" applyFont="1" applyFill="1" applyAlignment="1">
      <alignment horizontal="left" vertical="top"/>
    </xf>
    <xf numFmtId="1" fontId="48" fillId="3" borderId="0" xfId="0" applyNumberFormat="1" applyFont="1" applyFill="1" applyAlignment="1">
      <alignment horizontal="left" vertical="top"/>
    </xf>
    <xf numFmtId="0" fontId="48" fillId="3" borderId="0" xfId="0" applyFont="1" applyFill="1" applyAlignment="1">
      <alignment horizontal="left" vertical="top"/>
    </xf>
    <xf numFmtId="0" fontId="48" fillId="3" borderId="0" xfId="0" applyFont="1" applyFill="1" applyAlignment="1">
      <alignment horizontal="left" vertical="top" wrapText="1"/>
    </xf>
    <xf numFmtId="165" fontId="48" fillId="3" borderId="0" xfId="1" applyNumberFormat="1" applyFont="1" applyFill="1" applyBorder="1" applyAlignment="1">
      <alignment horizontal="left" vertical="top"/>
    </xf>
    <xf numFmtId="9" fontId="2" fillId="0" borderId="20" xfId="6" applyFont="1" applyBorder="1"/>
    <xf numFmtId="0" fontId="0" fillId="0" borderId="20" xfId="0" applyFont="1" applyBorder="1"/>
    <xf numFmtId="0" fontId="4" fillId="0" borderId="29" xfId="0" applyFont="1" applyBorder="1" applyAlignment="1">
      <alignment horizontal="justify" vertical="center" wrapText="1"/>
    </xf>
    <xf numFmtId="165" fontId="2" fillId="0" borderId="20" xfId="1" applyNumberFormat="1" applyFont="1" applyBorder="1"/>
    <xf numFmtId="165" fontId="27" fillId="0" borderId="29" xfId="1" applyNumberFormat="1" applyFont="1" applyFill="1" applyBorder="1" applyAlignment="1">
      <alignment horizontal="center" vertical="center"/>
    </xf>
    <xf numFmtId="165" fontId="2" fillId="0" borderId="20" xfId="1" applyNumberFormat="1" applyFont="1" applyBorder="1" applyAlignment="1">
      <alignment wrapText="1"/>
    </xf>
    <xf numFmtId="165" fontId="0" fillId="0" borderId="20" xfId="1" applyNumberFormat="1" applyFont="1" applyBorder="1" applyAlignment="1">
      <alignment wrapText="1"/>
    </xf>
    <xf numFmtId="164" fontId="2" fillId="0" borderId="20" xfId="0" applyNumberFormat="1" applyFont="1" applyBorder="1"/>
    <xf numFmtId="165" fontId="27" fillId="0" borderId="20" xfId="1" applyNumberFormat="1" applyFont="1" applyBorder="1"/>
    <xf numFmtId="165" fontId="2" fillId="0" borderId="20" xfId="0" applyNumberFormat="1" applyFont="1" applyBorder="1" applyAlignment="1">
      <alignment wrapText="1"/>
    </xf>
    <xf numFmtId="165" fontId="2" fillId="0" borderId="20" xfId="0" applyNumberFormat="1" applyFont="1" applyBorder="1"/>
    <xf numFmtId="164" fontId="27" fillId="0" borderId="20" xfId="0" applyNumberFormat="1" applyFont="1" applyBorder="1"/>
    <xf numFmtId="43" fontId="3" fillId="0" borderId="0" xfId="1" applyFont="1"/>
    <xf numFmtId="43" fontId="0" fillId="0" borderId="0" xfId="0" applyNumberFormat="1"/>
    <xf numFmtId="165" fontId="4" fillId="0" borderId="20" xfId="1" applyNumberFormat="1" applyFont="1" applyBorder="1"/>
    <xf numFmtId="164" fontId="0" fillId="0" borderId="0" xfId="0" applyNumberFormat="1"/>
    <xf numFmtId="164" fontId="0" fillId="0" borderId="20" xfId="5" applyFont="1" applyBorder="1"/>
    <xf numFmtId="164" fontId="27" fillId="3" borderId="20" xfId="5" applyFont="1" applyFill="1" applyBorder="1"/>
    <xf numFmtId="164" fontId="2" fillId="0" borderId="20" xfId="5" applyFont="1" applyBorder="1" applyAlignment="1">
      <alignment wrapText="1"/>
    </xf>
    <xf numFmtId="164" fontId="0" fillId="0" borderId="20" xfId="5" applyFont="1" applyBorder="1" applyAlignment="1">
      <alignment wrapText="1"/>
    </xf>
    <xf numFmtId="164" fontId="4" fillId="0" borderId="20" xfId="0" applyNumberFormat="1" applyFont="1" applyBorder="1"/>
    <xf numFmtId="164" fontId="27" fillId="3" borderId="20" xfId="0" applyNumberFormat="1" applyFont="1" applyFill="1" applyBorder="1"/>
    <xf numFmtId="165" fontId="2" fillId="9" borderId="20" xfId="0" applyNumberFormat="1" applyFont="1" applyFill="1" applyBorder="1" applyAlignment="1">
      <alignment wrapText="1"/>
    </xf>
    <xf numFmtId="164" fontId="27" fillId="2" borderId="29" xfId="5" applyFont="1" applyFill="1" applyBorder="1"/>
    <xf numFmtId="9" fontId="2" fillId="10" borderId="20" xfId="6" applyFont="1" applyFill="1" applyBorder="1"/>
    <xf numFmtId="0" fontId="0" fillId="0" borderId="29" xfId="0" applyBorder="1"/>
    <xf numFmtId="0" fontId="2" fillId="0" borderId="29" xfId="0" applyFont="1" applyBorder="1"/>
    <xf numFmtId="0" fontId="26" fillId="0" borderId="0" xfId="0" applyFont="1" applyAlignment="1">
      <alignment horizontal="center"/>
    </xf>
    <xf numFmtId="39" fontId="26" fillId="0" borderId="20" xfId="0" applyNumberFormat="1" applyFont="1" applyBorder="1" applyAlignment="1">
      <alignment horizontal="center"/>
    </xf>
    <xf numFmtId="0" fontId="26" fillId="0" borderId="20" xfId="0" applyFont="1" applyBorder="1" applyAlignment="1">
      <alignment horizontal="center"/>
    </xf>
    <xf numFmtId="169" fontId="11" fillId="3" borderId="29" xfId="0" applyNumberFormat="1" applyFont="1" applyFill="1" applyBorder="1" applyAlignment="1">
      <alignment horizontal="center" vertical="center"/>
    </xf>
    <xf numFmtId="169" fontId="11" fillId="3" borderId="30" xfId="0" applyNumberFormat="1" applyFont="1" applyFill="1" applyBorder="1" applyAlignment="1">
      <alignment horizontal="center" vertical="center"/>
    </xf>
    <xf numFmtId="0" fontId="10" fillId="0" borderId="3" xfId="0" applyFont="1" applyBorder="1" applyAlignment="1">
      <alignment horizontal="left" vertical="top"/>
    </xf>
    <xf numFmtId="39" fontId="10" fillId="0" borderId="2" xfId="0" applyNumberFormat="1" applyFont="1" applyBorder="1" applyAlignment="1">
      <alignment horizontal="left" vertical="top"/>
    </xf>
    <xf numFmtId="0" fontId="10" fillId="0" borderId="6" xfId="0" applyFont="1" applyBorder="1" applyAlignment="1">
      <alignment horizontal="left" vertical="top"/>
    </xf>
    <xf numFmtId="0" fontId="10" fillId="0" borderId="1" xfId="0" applyFont="1" applyBorder="1" applyAlignment="1">
      <alignment horizontal="left" vertical="top"/>
    </xf>
    <xf numFmtId="1" fontId="11" fillId="3" borderId="4" xfId="0" quotePrefix="1" applyNumberFormat="1" applyFont="1" applyFill="1" applyBorder="1" applyAlignment="1">
      <alignment horizontal="center" vertical="top"/>
    </xf>
    <xf numFmtId="1" fontId="11" fillId="3" borderId="5" xfId="0" quotePrefix="1" applyNumberFormat="1" applyFont="1" applyFill="1" applyBorder="1" applyAlignment="1">
      <alignment horizontal="center" vertical="top"/>
    </xf>
    <xf numFmtId="164" fontId="27" fillId="0" borderId="29" xfId="5" applyFont="1" applyFill="1" applyBorder="1" applyAlignment="1">
      <alignment horizontal="center"/>
    </xf>
    <xf numFmtId="0" fontId="27" fillId="0" borderId="20" xfId="0" applyFont="1" applyBorder="1"/>
    <xf numFmtId="0" fontId="4" fillId="0" borderId="20" xfId="0" applyFont="1" applyBorder="1" applyAlignment="1">
      <alignment wrapText="1"/>
    </xf>
    <xf numFmtId="0" fontId="4" fillId="0" borderId="29" xfId="0" applyFont="1" applyBorder="1" applyAlignment="1">
      <alignment wrapText="1"/>
    </xf>
    <xf numFmtId="0" fontId="4" fillId="0" borderId="30" xfId="0" applyFont="1" applyBorder="1" applyAlignment="1">
      <alignment wrapText="1"/>
    </xf>
    <xf numFmtId="0" fontId="36" fillId="0" borderId="20" xfId="0" applyFont="1" applyBorder="1" applyAlignment="1">
      <alignment horizontal="left" wrapText="1"/>
    </xf>
    <xf numFmtId="0" fontId="27" fillId="0" borderId="20" xfId="0" applyFont="1" applyBorder="1" applyAlignment="1">
      <alignment horizontal="left" wrapText="1"/>
    </xf>
    <xf numFmtId="0" fontId="27" fillId="0" borderId="20" xfId="0" applyFont="1" applyBorder="1" applyAlignment="1">
      <alignment horizontal="center"/>
    </xf>
    <xf numFmtId="164" fontId="27" fillId="0" borderId="20" xfId="5" applyFont="1" applyFill="1" applyBorder="1" applyAlignment="1">
      <alignment horizontal="center"/>
    </xf>
    <xf numFmtId="0" fontId="29" fillId="0" borderId="0" xfId="7" applyFont="1" applyAlignment="1">
      <alignment horizontal="left" wrapText="1"/>
    </xf>
    <xf numFmtId="0" fontId="29" fillId="0" borderId="34" xfId="7" applyFont="1" applyBorder="1" applyAlignment="1">
      <alignment horizontal="center" vertical="top" wrapText="1"/>
    </xf>
    <xf numFmtId="0" fontId="29" fillId="0" borderId="35" xfId="7" applyFont="1" applyBorder="1" applyAlignment="1">
      <alignment horizontal="center" vertical="top" wrapText="1"/>
    </xf>
    <xf numFmtId="0" fontId="28" fillId="6" borderId="20" xfId="0" applyFont="1" applyFill="1" applyBorder="1" applyAlignment="1">
      <alignment horizontal="center" wrapText="1"/>
    </xf>
  </cellXfs>
  <cellStyles count="10">
    <cellStyle name="Excel Built-in Comma [0]" xfId="4"/>
    <cellStyle name="Milliers" xfId="1" builtinId="3"/>
    <cellStyle name="Milliers [0]" xfId="5" builtinId="6"/>
    <cellStyle name="Milliers [0] 2" xfId="2"/>
    <cellStyle name="Milliers 2" xfId="3"/>
    <cellStyle name="Milliers 2 2" xfId="8"/>
    <cellStyle name="Milliers 2 2 2" xfId="9"/>
    <cellStyle name="Normal" xfId="0" builtinId="0"/>
    <cellStyle name="Normal 2" xfId="7"/>
    <cellStyle name="Pourcentage"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RAPPORT%20JANVIER%20FEVRIER%20%20CARE%202019%20VERSION%20FINAL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Users\hp\Downloads\RAPPORT%20FINANCIER%20TUBAKARORERO%20SEPTEMBRE%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onciliation"/>
      <sheetName val="depots en transit"/>
      <sheetName val="cheques en circulation"/>
      <sheetName val="divers"/>
      <sheetName val="livre banque"/>
      <sheetName val="dépenses"/>
      <sheetName val="rapport"/>
    </sheetNames>
    <sheetDataSet>
      <sheetData sheetId="0" refreshError="1"/>
      <sheetData sheetId="1" refreshError="1"/>
      <sheetData sheetId="2" refreshError="1"/>
      <sheetData sheetId="3" refreshError="1">
        <row r="10">
          <cell r="D10">
            <v>0</v>
          </cell>
        </row>
      </sheetData>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ONCILIATION"/>
      <sheetName val="DEPOT EN TRANSIT"/>
      <sheetName val="CHEQUES EN TRANSIT"/>
      <sheetName val="BANQUE"/>
      <sheetName val="DEPENSES"/>
      <sheetName val="RAPPORT"/>
      <sheetName val="MISCELLANEOUS"/>
      <sheetName val="conso caisse"/>
      <sheetName val="Livre banque"/>
      <sheetName val="Rapport finacier "/>
    </sheetNames>
    <sheetDataSet>
      <sheetData sheetId="0" refreshError="1"/>
      <sheetData sheetId="1" refreshError="1"/>
      <sheetData sheetId="2" refreshError="1"/>
      <sheetData sheetId="3" refreshError="1"/>
      <sheetData sheetId="4">
        <row r="7">
          <cell r="F7">
            <v>351000</v>
          </cell>
        </row>
      </sheetData>
      <sheetData sheetId="5" refreshError="1"/>
      <sheetData sheetId="6" refreshError="1"/>
      <sheetData sheetId="7" refreshError="1"/>
      <sheetData sheetId="8"/>
      <sheetData sheetId="9">
        <row r="25">
          <cell r="O25">
            <v>5465712</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activeCell="C15" sqref="C15"/>
    </sheetView>
  </sheetViews>
  <sheetFormatPr baseColWidth="10" defaultColWidth="11.42578125" defaultRowHeight="15" x14ac:dyDescent="0.25"/>
  <cols>
    <col min="1" max="1" width="13.140625" style="157" customWidth="1"/>
    <col min="2" max="2" width="18.7109375" style="171" customWidth="1"/>
    <col min="3" max="3" width="40.140625" style="157" customWidth="1"/>
    <col min="4" max="4" width="35.5703125" style="157" customWidth="1"/>
    <col min="5" max="5" width="11.5703125" style="157" customWidth="1"/>
    <col min="6" max="6" width="19.42578125" style="157" bestFit="1" customWidth="1"/>
    <col min="7" max="7" width="11.42578125" style="157"/>
    <col min="8" max="8" width="12.28515625" style="157" bestFit="1" customWidth="1"/>
    <col min="9" max="255" width="11.42578125" style="157"/>
    <col min="256" max="256" width="13.140625" style="157" customWidth="1"/>
    <col min="257" max="257" width="26.42578125" style="157" customWidth="1"/>
    <col min="258" max="258" width="38.85546875" style="157" customWidth="1"/>
    <col min="259" max="259" width="24" style="157" customWidth="1"/>
    <col min="260" max="260" width="14.28515625" style="157" bestFit="1" customWidth="1"/>
    <col min="261" max="261" width="24.85546875" style="157" customWidth="1"/>
    <col min="262" max="262" width="19.42578125" style="157" bestFit="1" customWidth="1"/>
    <col min="263" max="511" width="11.42578125" style="157"/>
    <col min="512" max="512" width="13.140625" style="157" customWidth="1"/>
    <col min="513" max="513" width="26.42578125" style="157" customWidth="1"/>
    <col min="514" max="514" width="38.85546875" style="157" customWidth="1"/>
    <col min="515" max="515" width="24" style="157" customWidth="1"/>
    <col min="516" max="516" width="14.28515625" style="157" bestFit="1" customWidth="1"/>
    <col min="517" max="517" width="24.85546875" style="157" customWidth="1"/>
    <col min="518" max="518" width="19.42578125" style="157" bestFit="1" customWidth="1"/>
    <col min="519" max="767" width="11.42578125" style="157"/>
    <col min="768" max="768" width="13.140625" style="157" customWidth="1"/>
    <col min="769" max="769" width="26.42578125" style="157" customWidth="1"/>
    <col min="770" max="770" width="38.85546875" style="157" customWidth="1"/>
    <col min="771" max="771" width="24" style="157" customWidth="1"/>
    <col min="772" max="772" width="14.28515625" style="157" bestFit="1" customWidth="1"/>
    <col min="773" max="773" width="24.85546875" style="157" customWidth="1"/>
    <col min="774" max="774" width="19.42578125" style="157" bestFit="1" customWidth="1"/>
    <col min="775" max="1023" width="11.42578125" style="157"/>
    <col min="1024" max="1024" width="13.140625" style="157" customWidth="1"/>
    <col min="1025" max="1025" width="26.42578125" style="157" customWidth="1"/>
    <col min="1026" max="1026" width="38.85546875" style="157" customWidth="1"/>
    <col min="1027" max="1027" width="24" style="157" customWidth="1"/>
    <col min="1028" max="1028" width="14.28515625" style="157" bestFit="1" customWidth="1"/>
    <col min="1029" max="1029" width="24.85546875" style="157" customWidth="1"/>
    <col min="1030" max="1030" width="19.42578125" style="157" bestFit="1" customWidth="1"/>
    <col min="1031" max="1279" width="11.42578125" style="157"/>
    <col min="1280" max="1280" width="13.140625" style="157" customWidth="1"/>
    <col min="1281" max="1281" width="26.42578125" style="157" customWidth="1"/>
    <col min="1282" max="1282" width="38.85546875" style="157" customWidth="1"/>
    <col min="1283" max="1283" width="24" style="157" customWidth="1"/>
    <col min="1284" max="1284" width="14.28515625" style="157" bestFit="1" customWidth="1"/>
    <col min="1285" max="1285" width="24.85546875" style="157" customWidth="1"/>
    <col min="1286" max="1286" width="19.42578125" style="157" bestFit="1" customWidth="1"/>
    <col min="1287" max="1535" width="11.42578125" style="157"/>
    <col min="1536" max="1536" width="13.140625" style="157" customWidth="1"/>
    <col min="1537" max="1537" width="26.42578125" style="157" customWidth="1"/>
    <col min="1538" max="1538" width="38.85546875" style="157" customWidth="1"/>
    <col min="1539" max="1539" width="24" style="157" customWidth="1"/>
    <col min="1540" max="1540" width="14.28515625" style="157" bestFit="1" customWidth="1"/>
    <col min="1541" max="1541" width="24.85546875" style="157" customWidth="1"/>
    <col min="1542" max="1542" width="19.42578125" style="157" bestFit="1" customWidth="1"/>
    <col min="1543" max="1791" width="11.42578125" style="157"/>
    <col min="1792" max="1792" width="13.140625" style="157" customWidth="1"/>
    <col min="1793" max="1793" width="26.42578125" style="157" customWidth="1"/>
    <col min="1794" max="1794" width="38.85546875" style="157" customWidth="1"/>
    <col min="1795" max="1795" width="24" style="157" customWidth="1"/>
    <col min="1796" max="1796" width="14.28515625" style="157" bestFit="1" customWidth="1"/>
    <col min="1797" max="1797" width="24.85546875" style="157" customWidth="1"/>
    <col min="1798" max="1798" width="19.42578125" style="157" bestFit="1" customWidth="1"/>
    <col min="1799" max="2047" width="11.42578125" style="157"/>
    <col min="2048" max="2048" width="13.140625" style="157" customWidth="1"/>
    <col min="2049" max="2049" width="26.42578125" style="157" customWidth="1"/>
    <col min="2050" max="2050" width="38.85546875" style="157" customWidth="1"/>
    <col min="2051" max="2051" width="24" style="157" customWidth="1"/>
    <col min="2052" max="2052" width="14.28515625" style="157" bestFit="1" customWidth="1"/>
    <col min="2053" max="2053" width="24.85546875" style="157" customWidth="1"/>
    <col min="2054" max="2054" width="19.42578125" style="157" bestFit="1" customWidth="1"/>
    <col min="2055" max="2303" width="11.42578125" style="157"/>
    <col min="2304" max="2304" width="13.140625" style="157" customWidth="1"/>
    <col min="2305" max="2305" width="26.42578125" style="157" customWidth="1"/>
    <col min="2306" max="2306" width="38.85546875" style="157" customWidth="1"/>
    <col min="2307" max="2307" width="24" style="157" customWidth="1"/>
    <col min="2308" max="2308" width="14.28515625" style="157" bestFit="1" customWidth="1"/>
    <col min="2309" max="2309" width="24.85546875" style="157" customWidth="1"/>
    <col min="2310" max="2310" width="19.42578125" style="157" bestFit="1" customWidth="1"/>
    <col min="2311" max="2559" width="11.42578125" style="157"/>
    <col min="2560" max="2560" width="13.140625" style="157" customWidth="1"/>
    <col min="2561" max="2561" width="26.42578125" style="157" customWidth="1"/>
    <col min="2562" max="2562" width="38.85546875" style="157" customWidth="1"/>
    <col min="2563" max="2563" width="24" style="157" customWidth="1"/>
    <col min="2564" max="2564" width="14.28515625" style="157" bestFit="1" customWidth="1"/>
    <col min="2565" max="2565" width="24.85546875" style="157" customWidth="1"/>
    <col min="2566" max="2566" width="19.42578125" style="157" bestFit="1" customWidth="1"/>
    <col min="2567" max="2815" width="11.42578125" style="157"/>
    <col min="2816" max="2816" width="13.140625" style="157" customWidth="1"/>
    <col min="2817" max="2817" width="26.42578125" style="157" customWidth="1"/>
    <col min="2818" max="2818" width="38.85546875" style="157" customWidth="1"/>
    <col min="2819" max="2819" width="24" style="157" customWidth="1"/>
    <col min="2820" max="2820" width="14.28515625" style="157" bestFit="1" customWidth="1"/>
    <col min="2821" max="2821" width="24.85546875" style="157" customWidth="1"/>
    <col min="2822" max="2822" width="19.42578125" style="157" bestFit="1" customWidth="1"/>
    <col min="2823" max="3071" width="11.42578125" style="157"/>
    <col min="3072" max="3072" width="13.140625" style="157" customWidth="1"/>
    <col min="3073" max="3073" width="26.42578125" style="157" customWidth="1"/>
    <col min="3074" max="3074" width="38.85546875" style="157" customWidth="1"/>
    <col min="3075" max="3075" width="24" style="157" customWidth="1"/>
    <col min="3076" max="3076" width="14.28515625" style="157" bestFit="1" customWidth="1"/>
    <col min="3077" max="3077" width="24.85546875" style="157" customWidth="1"/>
    <col min="3078" max="3078" width="19.42578125" style="157" bestFit="1" customWidth="1"/>
    <col min="3079" max="3327" width="11.42578125" style="157"/>
    <col min="3328" max="3328" width="13.140625" style="157" customWidth="1"/>
    <col min="3329" max="3329" width="26.42578125" style="157" customWidth="1"/>
    <col min="3330" max="3330" width="38.85546875" style="157" customWidth="1"/>
    <col min="3331" max="3331" width="24" style="157" customWidth="1"/>
    <col min="3332" max="3332" width="14.28515625" style="157" bestFit="1" customWidth="1"/>
    <col min="3333" max="3333" width="24.85546875" style="157" customWidth="1"/>
    <col min="3334" max="3334" width="19.42578125" style="157" bestFit="1" customWidth="1"/>
    <col min="3335" max="3583" width="11.42578125" style="157"/>
    <col min="3584" max="3584" width="13.140625" style="157" customWidth="1"/>
    <col min="3585" max="3585" width="26.42578125" style="157" customWidth="1"/>
    <col min="3586" max="3586" width="38.85546875" style="157" customWidth="1"/>
    <col min="3587" max="3587" width="24" style="157" customWidth="1"/>
    <col min="3588" max="3588" width="14.28515625" style="157" bestFit="1" customWidth="1"/>
    <col min="3589" max="3589" width="24.85546875" style="157" customWidth="1"/>
    <col min="3590" max="3590" width="19.42578125" style="157" bestFit="1" customWidth="1"/>
    <col min="3591" max="3839" width="11.42578125" style="157"/>
    <col min="3840" max="3840" width="13.140625" style="157" customWidth="1"/>
    <col min="3841" max="3841" width="26.42578125" style="157" customWidth="1"/>
    <col min="3842" max="3842" width="38.85546875" style="157" customWidth="1"/>
    <col min="3843" max="3843" width="24" style="157" customWidth="1"/>
    <col min="3844" max="3844" width="14.28515625" style="157" bestFit="1" customWidth="1"/>
    <col min="3845" max="3845" width="24.85546875" style="157" customWidth="1"/>
    <col min="3846" max="3846" width="19.42578125" style="157" bestFit="1" customWidth="1"/>
    <col min="3847" max="4095" width="11.42578125" style="157"/>
    <col min="4096" max="4096" width="13.140625" style="157" customWidth="1"/>
    <col min="4097" max="4097" width="26.42578125" style="157" customWidth="1"/>
    <col min="4098" max="4098" width="38.85546875" style="157" customWidth="1"/>
    <col min="4099" max="4099" width="24" style="157" customWidth="1"/>
    <col min="4100" max="4100" width="14.28515625" style="157" bestFit="1" customWidth="1"/>
    <col min="4101" max="4101" width="24.85546875" style="157" customWidth="1"/>
    <col min="4102" max="4102" width="19.42578125" style="157" bestFit="1" customWidth="1"/>
    <col min="4103" max="4351" width="11.42578125" style="157"/>
    <col min="4352" max="4352" width="13.140625" style="157" customWidth="1"/>
    <col min="4353" max="4353" width="26.42578125" style="157" customWidth="1"/>
    <col min="4354" max="4354" width="38.85546875" style="157" customWidth="1"/>
    <col min="4355" max="4355" width="24" style="157" customWidth="1"/>
    <col min="4356" max="4356" width="14.28515625" style="157" bestFit="1" customWidth="1"/>
    <col min="4357" max="4357" width="24.85546875" style="157" customWidth="1"/>
    <col min="4358" max="4358" width="19.42578125" style="157" bestFit="1" customWidth="1"/>
    <col min="4359" max="4607" width="11.42578125" style="157"/>
    <col min="4608" max="4608" width="13.140625" style="157" customWidth="1"/>
    <col min="4609" max="4609" width="26.42578125" style="157" customWidth="1"/>
    <col min="4610" max="4610" width="38.85546875" style="157" customWidth="1"/>
    <col min="4611" max="4611" width="24" style="157" customWidth="1"/>
    <col min="4612" max="4612" width="14.28515625" style="157" bestFit="1" customWidth="1"/>
    <col min="4613" max="4613" width="24.85546875" style="157" customWidth="1"/>
    <col min="4614" max="4614" width="19.42578125" style="157" bestFit="1" customWidth="1"/>
    <col min="4615" max="4863" width="11.42578125" style="157"/>
    <col min="4864" max="4864" width="13.140625" style="157" customWidth="1"/>
    <col min="4865" max="4865" width="26.42578125" style="157" customWidth="1"/>
    <col min="4866" max="4866" width="38.85546875" style="157" customWidth="1"/>
    <col min="4867" max="4867" width="24" style="157" customWidth="1"/>
    <col min="4868" max="4868" width="14.28515625" style="157" bestFit="1" customWidth="1"/>
    <col min="4869" max="4869" width="24.85546875" style="157" customWidth="1"/>
    <col min="4870" max="4870" width="19.42578125" style="157" bestFit="1" customWidth="1"/>
    <col min="4871" max="5119" width="11.42578125" style="157"/>
    <col min="5120" max="5120" width="13.140625" style="157" customWidth="1"/>
    <col min="5121" max="5121" width="26.42578125" style="157" customWidth="1"/>
    <col min="5122" max="5122" width="38.85546875" style="157" customWidth="1"/>
    <col min="5123" max="5123" width="24" style="157" customWidth="1"/>
    <col min="5124" max="5124" width="14.28515625" style="157" bestFit="1" customWidth="1"/>
    <col min="5125" max="5125" width="24.85546875" style="157" customWidth="1"/>
    <col min="5126" max="5126" width="19.42578125" style="157" bestFit="1" customWidth="1"/>
    <col min="5127" max="5375" width="11.42578125" style="157"/>
    <col min="5376" max="5376" width="13.140625" style="157" customWidth="1"/>
    <col min="5377" max="5377" width="26.42578125" style="157" customWidth="1"/>
    <col min="5378" max="5378" width="38.85546875" style="157" customWidth="1"/>
    <col min="5379" max="5379" width="24" style="157" customWidth="1"/>
    <col min="5380" max="5380" width="14.28515625" style="157" bestFit="1" customWidth="1"/>
    <col min="5381" max="5381" width="24.85546875" style="157" customWidth="1"/>
    <col min="5382" max="5382" width="19.42578125" style="157" bestFit="1" customWidth="1"/>
    <col min="5383" max="5631" width="11.42578125" style="157"/>
    <col min="5632" max="5632" width="13.140625" style="157" customWidth="1"/>
    <col min="5633" max="5633" width="26.42578125" style="157" customWidth="1"/>
    <col min="5634" max="5634" width="38.85546875" style="157" customWidth="1"/>
    <col min="5635" max="5635" width="24" style="157" customWidth="1"/>
    <col min="5636" max="5636" width="14.28515625" style="157" bestFit="1" customWidth="1"/>
    <col min="5637" max="5637" width="24.85546875" style="157" customWidth="1"/>
    <col min="5638" max="5638" width="19.42578125" style="157" bestFit="1" customWidth="1"/>
    <col min="5639" max="5887" width="11.42578125" style="157"/>
    <col min="5888" max="5888" width="13.140625" style="157" customWidth="1"/>
    <col min="5889" max="5889" width="26.42578125" style="157" customWidth="1"/>
    <col min="5890" max="5890" width="38.85546875" style="157" customWidth="1"/>
    <col min="5891" max="5891" width="24" style="157" customWidth="1"/>
    <col min="5892" max="5892" width="14.28515625" style="157" bestFit="1" customWidth="1"/>
    <col min="5893" max="5893" width="24.85546875" style="157" customWidth="1"/>
    <col min="5894" max="5894" width="19.42578125" style="157" bestFit="1" customWidth="1"/>
    <col min="5895" max="6143" width="11.42578125" style="157"/>
    <col min="6144" max="6144" width="13.140625" style="157" customWidth="1"/>
    <col min="6145" max="6145" width="26.42578125" style="157" customWidth="1"/>
    <col min="6146" max="6146" width="38.85546875" style="157" customWidth="1"/>
    <col min="6147" max="6147" width="24" style="157" customWidth="1"/>
    <col min="6148" max="6148" width="14.28515625" style="157" bestFit="1" customWidth="1"/>
    <col min="6149" max="6149" width="24.85546875" style="157" customWidth="1"/>
    <col min="6150" max="6150" width="19.42578125" style="157" bestFit="1" customWidth="1"/>
    <col min="6151" max="6399" width="11.42578125" style="157"/>
    <col min="6400" max="6400" width="13.140625" style="157" customWidth="1"/>
    <col min="6401" max="6401" width="26.42578125" style="157" customWidth="1"/>
    <col min="6402" max="6402" width="38.85546875" style="157" customWidth="1"/>
    <col min="6403" max="6403" width="24" style="157" customWidth="1"/>
    <col min="6404" max="6404" width="14.28515625" style="157" bestFit="1" customWidth="1"/>
    <col min="6405" max="6405" width="24.85546875" style="157" customWidth="1"/>
    <col min="6406" max="6406" width="19.42578125" style="157" bestFit="1" customWidth="1"/>
    <col min="6407" max="6655" width="11.42578125" style="157"/>
    <col min="6656" max="6656" width="13.140625" style="157" customWidth="1"/>
    <col min="6657" max="6657" width="26.42578125" style="157" customWidth="1"/>
    <col min="6658" max="6658" width="38.85546875" style="157" customWidth="1"/>
    <col min="6659" max="6659" width="24" style="157" customWidth="1"/>
    <col min="6660" max="6660" width="14.28515625" style="157" bestFit="1" customWidth="1"/>
    <col min="6661" max="6661" width="24.85546875" style="157" customWidth="1"/>
    <col min="6662" max="6662" width="19.42578125" style="157" bestFit="1" customWidth="1"/>
    <col min="6663" max="6911" width="11.42578125" style="157"/>
    <col min="6912" max="6912" width="13.140625" style="157" customWidth="1"/>
    <col min="6913" max="6913" width="26.42578125" style="157" customWidth="1"/>
    <col min="6914" max="6914" width="38.85546875" style="157" customWidth="1"/>
    <col min="6915" max="6915" width="24" style="157" customWidth="1"/>
    <col min="6916" max="6916" width="14.28515625" style="157" bestFit="1" customWidth="1"/>
    <col min="6917" max="6917" width="24.85546875" style="157" customWidth="1"/>
    <col min="6918" max="6918" width="19.42578125" style="157" bestFit="1" customWidth="1"/>
    <col min="6919" max="7167" width="11.42578125" style="157"/>
    <col min="7168" max="7168" width="13.140625" style="157" customWidth="1"/>
    <col min="7169" max="7169" width="26.42578125" style="157" customWidth="1"/>
    <col min="7170" max="7170" width="38.85546875" style="157" customWidth="1"/>
    <col min="7171" max="7171" width="24" style="157" customWidth="1"/>
    <col min="7172" max="7172" width="14.28515625" style="157" bestFit="1" customWidth="1"/>
    <col min="7173" max="7173" width="24.85546875" style="157" customWidth="1"/>
    <col min="7174" max="7174" width="19.42578125" style="157" bestFit="1" customWidth="1"/>
    <col min="7175" max="7423" width="11.42578125" style="157"/>
    <col min="7424" max="7424" width="13.140625" style="157" customWidth="1"/>
    <col min="7425" max="7425" width="26.42578125" style="157" customWidth="1"/>
    <col min="7426" max="7426" width="38.85546875" style="157" customWidth="1"/>
    <col min="7427" max="7427" width="24" style="157" customWidth="1"/>
    <col min="7428" max="7428" width="14.28515625" style="157" bestFit="1" customWidth="1"/>
    <col min="7429" max="7429" width="24.85546875" style="157" customWidth="1"/>
    <col min="7430" max="7430" width="19.42578125" style="157" bestFit="1" customWidth="1"/>
    <col min="7431" max="7679" width="11.42578125" style="157"/>
    <col min="7680" max="7680" width="13.140625" style="157" customWidth="1"/>
    <col min="7681" max="7681" width="26.42578125" style="157" customWidth="1"/>
    <col min="7682" max="7682" width="38.85546875" style="157" customWidth="1"/>
    <col min="7683" max="7683" width="24" style="157" customWidth="1"/>
    <col min="7684" max="7684" width="14.28515625" style="157" bestFit="1" customWidth="1"/>
    <col min="7685" max="7685" width="24.85546875" style="157" customWidth="1"/>
    <col min="7686" max="7686" width="19.42578125" style="157" bestFit="1" customWidth="1"/>
    <col min="7687" max="7935" width="11.42578125" style="157"/>
    <col min="7936" max="7936" width="13.140625" style="157" customWidth="1"/>
    <col min="7937" max="7937" width="26.42578125" style="157" customWidth="1"/>
    <col min="7938" max="7938" width="38.85546875" style="157" customWidth="1"/>
    <col min="7939" max="7939" width="24" style="157" customWidth="1"/>
    <col min="7940" max="7940" width="14.28515625" style="157" bestFit="1" customWidth="1"/>
    <col min="7941" max="7941" width="24.85546875" style="157" customWidth="1"/>
    <col min="7942" max="7942" width="19.42578125" style="157" bestFit="1" customWidth="1"/>
    <col min="7943" max="8191" width="11.42578125" style="157"/>
    <col min="8192" max="8192" width="13.140625" style="157" customWidth="1"/>
    <col min="8193" max="8193" width="26.42578125" style="157" customWidth="1"/>
    <col min="8194" max="8194" width="38.85546875" style="157" customWidth="1"/>
    <col min="8195" max="8195" width="24" style="157" customWidth="1"/>
    <col min="8196" max="8196" width="14.28515625" style="157" bestFit="1" customWidth="1"/>
    <col min="8197" max="8197" width="24.85546875" style="157" customWidth="1"/>
    <col min="8198" max="8198" width="19.42578125" style="157" bestFit="1" customWidth="1"/>
    <col min="8199" max="8447" width="11.42578125" style="157"/>
    <col min="8448" max="8448" width="13.140625" style="157" customWidth="1"/>
    <col min="8449" max="8449" width="26.42578125" style="157" customWidth="1"/>
    <col min="8450" max="8450" width="38.85546875" style="157" customWidth="1"/>
    <col min="8451" max="8451" width="24" style="157" customWidth="1"/>
    <col min="8452" max="8452" width="14.28515625" style="157" bestFit="1" customWidth="1"/>
    <col min="8453" max="8453" width="24.85546875" style="157" customWidth="1"/>
    <col min="8454" max="8454" width="19.42578125" style="157" bestFit="1" customWidth="1"/>
    <col min="8455" max="8703" width="11.42578125" style="157"/>
    <col min="8704" max="8704" width="13.140625" style="157" customWidth="1"/>
    <col min="8705" max="8705" width="26.42578125" style="157" customWidth="1"/>
    <col min="8706" max="8706" width="38.85546875" style="157" customWidth="1"/>
    <col min="8707" max="8707" width="24" style="157" customWidth="1"/>
    <col min="8708" max="8708" width="14.28515625" style="157" bestFit="1" customWidth="1"/>
    <col min="8709" max="8709" width="24.85546875" style="157" customWidth="1"/>
    <col min="8710" max="8710" width="19.42578125" style="157" bestFit="1" customWidth="1"/>
    <col min="8711" max="8959" width="11.42578125" style="157"/>
    <col min="8960" max="8960" width="13.140625" style="157" customWidth="1"/>
    <col min="8961" max="8961" width="26.42578125" style="157" customWidth="1"/>
    <col min="8962" max="8962" width="38.85546875" style="157" customWidth="1"/>
    <col min="8963" max="8963" width="24" style="157" customWidth="1"/>
    <col min="8964" max="8964" width="14.28515625" style="157" bestFit="1" customWidth="1"/>
    <col min="8965" max="8965" width="24.85546875" style="157" customWidth="1"/>
    <col min="8966" max="8966" width="19.42578125" style="157" bestFit="1" customWidth="1"/>
    <col min="8967" max="9215" width="11.42578125" style="157"/>
    <col min="9216" max="9216" width="13.140625" style="157" customWidth="1"/>
    <col min="9217" max="9217" width="26.42578125" style="157" customWidth="1"/>
    <col min="9218" max="9218" width="38.85546875" style="157" customWidth="1"/>
    <col min="9219" max="9219" width="24" style="157" customWidth="1"/>
    <col min="9220" max="9220" width="14.28515625" style="157" bestFit="1" customWidth="1"/>
    <col min="9221" max="9221" width="24.85546875" style="157" customWidth="1"/>
    <col min="9222" max="9222" width="19.42578125" style="157" bestFit="1" customWidth="1"/>
    <col min="9223" max="9471" width="11.42578125" style="157"/>
    <col min="9472" max="9472" width="13.140625" style="157" customWidth="1"/>
    <col min="9473" max="9473" width="26.42578125" style="157" customWidth="1"/>
    <col min="9474" max="9474" width="38.85546875" style="157" customWidth="1"/>
    <col min="9475" max="9475" width="24" style="157" customWidth="1"/>
    <col min="9476" max="9476" width="14.28515625" style="157" bestFit="1" customWidth="1"/>
    <col min="9477" max="9477" width="24.85546875" style="157" customWidth="1"/>
    <col min="9478" max="9478" width="19.42578125" style="157" bestFit="1" customWidth="1"/>
    <col min="9479" max="9727" width="11.42578125" style="157"/>
    <col min="9728" max="9728" width="13.140625" style="157" customWidth="1"/>
    <col min="9729" max="9729" width="26.42578125" style="157" customWidth="1"/>
    <col min="9730" max="9730" width="38.85546875" style="157" customWidth="1"/>
    <col min="9731" max="9731" width="24" style="157" customWidth="1"/>
    <col min="9732" max="9732" width="14.28515625" style="157" bestFit="1" customWidth="1"/>
    <col min="9733" max="9733" width="24.85546875" style="157" customWidth="1"/>
    <col min="9734" max="9734" width="19.42578125" style="157" bestFit="1" customWidth="1"/>
    <col min="9735" max="9983" width="11.42578125" style="157"/>
    <col min="9984" max="9984" width="13.140625" style="157" customWidth="1"/>
    <col min="9985" max="9985" width="26.42578125" style="157" customWidth="1"/>
    <col min="9986" max="9986" width="38.85546875" style="157" customWidth="1"/>
    <col min="9987" max="9987" width="24" style="157" customWidth="1"/>
    <col min="9988" max="9988" width="14.28515625" style="157" bestFit="1" customWidth="1"/>
    <col min="9989" max="9989" width="24.85546875" style="157" customWidth="1"/>
    <col min="9990" max="9990" width="19.42578125" style="157" bestFit="1" customWidth="1"/>
    <col min="9991" max="10239" width="11.42578125" style="157"/>
    <col min="10240" max="10240" width="13.140625" style="157" customWidth="1"/>
    <col min="10241" max="10241" width="26.42578125" style="157" customWidth="1"/>
    <col min="10242" max="10242" width="38.85546875" style="157" customWidth="1"/>
    <col min="10243" max="10243" width="24" style="157" customWidth="1"/>
    <col min="10244" max="10244" width="14.28515625" style="157" bestFit="1" customWidth="1"/>
    <col min="10245" max="10245" width="24.85546875" style="157" customWidth="1"/>
    <col min="10246" max="10246" width="19.42578125" style="157" bestFit="1" customWidth="1"/>
    <col min="10247" max="10495" width="11.42578125" style="157"/>
    <col min="10496" max="10496" width="13.140625" style="157" customWidth="1"/>
    <col min="10497" max="10497" width="26.42578125" style="157" customWidth="1"/>
    <col min="10498" max="10498" width="38.85546875" style="157" customWidth="1"/>
    <col min="10499" max="10499" width="24" style="157" customWidth="1"/>
    <col min="10500" max="10500" width="14.28515625" style="157" bestFit="1" customWidth="1"/>
    <col min="10501" max="10501" width="24.85546875" style="157" customWidth="1"/>
    <col min="10502" max="10502" width="19.42578125" style="157" bestFit="1" customWidth="1"/>
    <col min="10503" max="10751" width="11.42578125" style="157"/>
    <col min="10752" max="10752" width="13.140625" style="157" customWidth="1"/>
    <col min="10753" max="10753" width="26.42578125" style="157" customWidth="1"/>
    <col min="10754" max="10754" width="38.85546875" style="157" customWidth="1"/>
    <col min="10755" max="10755" width="24" style="157" customWidth="1"/>
    <col min="10756" max="10756" width="14.28515625" style="157" bestFit="1" customWidth="1"/>
    <col min="10757" max="10757" width="24.85546875" style="157" customWidth="1"/>
    <col min="10758" max="10758" width="19.42578125" style="157" bestFit="1" customWidth="1"/>
    <col min="10759" max="11007" width="11.42578125" style="157"/>
    <col min="11008" max="11008" width="13.140625" style="157" customWidth="1"/>
    <col min="11009" max="11009" width="26.42578125" style="157" customWidth="1"/>
    <col min="11010" max="11010" width="38.85546875" style="157" customWidth="1"/>
    <col min="11011" max="11011" width="24" style="157" customWidth="1"/>
    <col min="11012" max="11012" width="14.28515625" style="157" bestFit="1" customWidth="1"/>
    <col min="11013" max="11013" width="24.85546875" style="157" customWidth="1"/>
    <col min="11014" max="11014" width="19.42578125" style="157" bestFit="1" customWidth="1"/>
    <col min="11015" max="11263" width="11.42578125" style="157"/>
    <col min="11264" max="11264" width="13.140625" style="157" customWidth="1"/>
    <col min="11265" max="11265" width="26.42578125" style="157" customWidth="1"/>
    <col min="11266" max="11266" width="38.85546875" style="157" customWidth="1"/>
    <col min="11267" max="11267" width="24" style="157" customWidth="1"/>
    <col min="11268" max="11268" width="14.28515625" style="157" bestFit="1" customWidth="1"/>
    <col min="11269" max="11269" width="24.85546875" style="157" customWidth="1"/>
    <col min="11270" max="11270" width="19.42578125" style="157" bestFit="1" customWidth="1"/>
    <col min="11271" max="11519" width="11.42578125" style="157"/>
    <col min="11520" max="11520" width="13.140625" style="157" customWidth="1"/>
    <col min="11521" max="11521" width="26.42578125" style="157" customWidth="1"/>
    <col min="11522" max="11522" width="38.85546875" style="157" customWidth="1"/>
    <col min="11523" max="11523" width="24" style="157" customWidth="1"/>
    <col min="11524" max="11524" width="14.28515625" style="157" bestFit="1" customWidth="1"/>
    <col min="11525" max="11525" width="24.85546875" style="157" customWidth="1"/>
    <col min="11526" max="11526" width="19.42578125" style="157" bestFit="1" customWidth="1"/>
    <col min="11527" max="11775" width="11.42578125" style="157"/>
    <col min="11776" max="11776" width="13.140625" style="157" customWidth="1"/>
    <col min="11777" max="11777" width="26.42578125" style="157" customWidth="1"/>
    <col min="11778" max="11778" width="38.85546875" style="157" customWidth="1"/>
    <col min="11779" max="11779" width="24" style="157" customWidth="1"/>
    <col min="11780" max="11780" width="14.28515625" style="157" bestFit="1" customWidth="1"/>
    <col min="11781" max="11781" width="24.85546875" style="157" customWidth="1"/>
    <col min="11782" max="11782" width="19.42578125" style="157" bestFit="1" customWidth="1"/>
    <col min="11783" max="12031" width="11.42578125" style="157"/>
    <col min="12032" max="12032" width="13.140625" style="157" customWidth="1"/>
    <col min="12033" max="12033" width="26.42578125" style="157" customWidth="1"/>
    <col min="12034" max="12034" width="38.85546875" style="157" customWidth="1"/>
    <col min="12035" max="12035" width="24" style="157" customWidth="1"/>
    <col min="12036" max="12036" width="14.28515625" style="157" bestFit="1" customWidth="1"/>
    <col min="12037" max="12037" width="24.85546875" style="157" customWidth="1"/>
    <col min="12038" max="12038" width="19.42578125" style="157" bestFit="1" customWidth="1"/>
    <col min="12039" max="12287" width="11.42578125" style="157"/>
    <col min="12288" max="12288" width="13.140625" style="157" customWidth="1"/>
    <col min="12289" max="12289" width="26.42578125" style="157" customWidth="1"/>
    <col min="12290" max="12290" width="38.85546875" style="157" customWidth="1"/>
    <col min="12291" max="12291" width="24" style="157" customWidth="1"/>
    <col min="12292" max="12292" width="14.28515625" style="157" bestFit="1" customWidth="1"/>
    <col min="12293" max="12293" width="24.85546875" style="157" customWidth="1"/>
    <col min="12294" max="12294" width="19.42578125" style="157" bestFit="1" customWidth="1"/>
    <col min="12295" max="12543" width="11.42578125" style="157"/>
    <col min="12544" max="12544" width="13.140625" style="157" customWidth="1"/>
    <col min="12545" max="12545" width="26.42578125" style="157" customWidth="1"/>
    <col min="12546" max="12546" width="38.85546875" style="157" customWidth="1"/>
    <col min="12547" max="12547" width="24" style="157" customWidth="1"/>
    <col min="12548" max="12548" width="14.28515625" style="157" bestFit="1" customWidth="1"/>
    <col min="12549" max="12549" width="24.85546875" style="157" customWidth="1"/>
    <col min="12550" max="12550" width="19.42578125" style="157" bestFit="1" customWidth="1"/>
    <col min="12551" max="12799" width="11.42578125" style="157"/>
    <col min="12800" max="12800" width="13.140625" style="157" customWidth="1"/>
    <col min="12801" max="12801" width="26.42578125" style="157" customWidth="1"/>
    <col min="12802" max="12802" width="38.85546875" style="157" customWidth="1"/>
    <col min="12803" max="12803" width="24" style="157" customWidth="1"/>
    <col min="12804" max="12804" width="14.28515625" style="157" bestFit="1" customWidth="1"/>
    <col min="12805" max="12805" width="24.85546875" style="157" customWidth="1"/>
    <col min="12806" max="12806" width="19.42578125" style="157" bestFit="1" customWidth="1"/>
    <col min="12807" max="13055" width="11.42578125" style="157"/>
    <col min="13056" max="13056" width="13.140625" style="157" customWidth="1"/>
    <col min="13057" max="13057" width="26.42578125" style="157" customWidth="1"/>
    <col min="13058" max="13058" width="38.85546875" style="157" customWidth="1"/>
    <col min="13059" max="13059" width="24" style="157" customWidth="1"/>
    <col min="13060" max="13060" width="14.28515625" style="157" bestFit="1" customWidth="1"/>
    <col min="13061" max="13061" width="24.85546875" style="157" customWidth="1"/>
    <col min="13062" max="13062" width="19.42578125" style="157" bestFit="1" customWidth="1"/>
    <col min="13063" max="13311" width="11.42578125" style="157"/>
    <col min="13312" max="13312" width="13.140625" style="157" customWidth="1"/>
    <col min="13313" max="13313" width="26.42578125" style="157" customWidth="1"/>
    <col min="13314" max="13314" width="38.85546875" style="157" customWidth="1"/>
    <col min="13315" max="13315" width="24" style="157" customWidth="1"/>
    <col min="13316" max="13316" width="14.28515625" style="157" bestFit="1" customWidth="1"/>
    <col min="13317" max="13317" width="24.85546875" style="157" customWidth="1"/>
    <col min="13318" max="13318" width="19.42578125" style="157" bestFit="1" customWidth="1"/>
    <col min="13319" max="13567" width="11.42578125" style="157"/>
    <col min="13568" max="13568" width="13.140625" style="157" customWidth="1"/>
    <col min="13569" max="13569" width="26.42578125" style="157" customWidth="1"/>
    <col min="13570" max="13570" width="38.85546875" style="157" customWidth="1"/>
    <col min="13571" max="13571" width="24" style="157" customWidth="1"/>
    <col min="13572" max="13572" width="14.28515625" style="157" bestFit="1" customWidth="1"/>
    <col min="13573" max="13573" width="24.85546875" style="157" customWidth="1"/>
    <col min="13574" max="13574" width="19.42578125" style="157" bestFit="1" customWidth="1"/>
    <col min="13575" max="13823" width="11.42578125" style="157"/>
    <col min="13824" max="13824" width="13.140625" style="157" customWidth="1"/>
    <col min="13825" max="13825" width="26.42578125" style="157" customWidth="1"/>
    <col min="13826" max="13826" width="38.85546875" style="157" customWidth="1"/>
    <col min="13827" max="13827" width="24" style="157" customWidth="1"/>
    <col min="13828" max="13828" width="14.28515625" style="157" bestFit="1" customWidth="1"/>
    <col min="13829" max="13829" width="24.85546875" style="157" customWidth="1"/>
    <col min="13830" max="13830" width="19.42578125" style="157" bestFit="1" customWidth="1"/>
    <col min="13831" max="14079" width="11.42578125" style="157"/>
    <col min="14080" max="14080" width="13.140625" style="157" customWidth="1"/>
    <col min="14081" max="14081" width="26.42578125" style="157" customWidth="1"/>
    <col min="14082" max="14082" width="38.85546875" style="157" customWidth="1"/>
    <col min="14083" max="14083" width="24" style="157" customWidth="1"/>
    <col min="14084" max="14084" width="14.28515625" style="157" bestFit="1" customWidth="1"/>
    <col min="14085" max="14085" width="24.85546875" style="157" customWidth="1"/>
    <col min="14086" max="14086" width="19.42578125" style="157" bestFit="1" customWidth="1"/>
    <col min="14087" max="14335" width="11.42578125" style="157"/>
    <col min="14336" max="14336" width="13.140625" style="157" customWidth="1"/>
    <col min="14337" max="14337" width="26.42578125" style="157" customWidth="1"/>
    <col min="14338" max="14338" width="38.85546875" style="157" customWidth="1"/>
    <col min="14339" max="14339" width="24" style="157" customWidth="1"/>
    <col min="14340" max="14340" width="14.28515625" style="157" bestFit="1" customWidth="1"/>
    <col min="14341" max="14341" width="24.85546875" style="157" customWidth="1"/>
    <col min="14342" max="14342" width="19.42578125" style="157" bestFit="1" customWidth="1"/>
    <col min="14343" max="14591" width="11.42578125" style="157"/>
    <col min="14592" max="14592" width="13.140625" style="157" customWidth="1"/>
    <col min="14593" max="14593" width="26.42578125" style="157" customWidth="1"/>
    <col min="14594" max="14594" width="38.85546875" style="157" customWidth="1"/>
    <col min="14595" max="14595" width="24" style="157" customWidth="1"/>
    <col min="14596" max="14596" width="14.28515625" style="157" bestFit="1" customWidth="1"/>
    <col min="14597" max="14597" width="24.85546875" style="157" customWidth="1"/>
    <col min="14598" max="14598" width="19.42578125" style="157" bestFit="1" customWidth="1"/>
    <col min="14599" max="14847" width="11.42578125" style="157"/>
    <col min="14848" max="14848" width="13.140625" style="157" customWidth="1"/>
    <col min="14849" max="14849" width="26.42578125" style="157" customWidth="1"/>
    <col min="14850" max="14850" width="38.85546875" style="157" customWidth="1"/>
    <col min="14851" max="14851" width="24" style="157" customWidth="1"/>
    <col min="14852" max="14852" width="14.28515625" style="157" bestFit="1" customWidth="1"/>
    <col min="14853" max="14853" width="24.85546875" style="157" customWidth="1"/>
    <col min="14854" max="14854" width="19.42578125" style="157" bestFit="1" customWidth="1"/>
    <col min="14855" max="15103" width="11.42578125" style="157"/>
    <col min="15104" max="15104" width="13.140625" style="157" customWidth="1"/>
    <col min="15105" max="15105" width="26.42578125" style="157" customWidth="1"/>
    <col min="15106" max="15106" width="38.85546875" style="157" customWidth="1"/>
    <col min="15107" max="15107" width="24" style="157" customWidth="1"/>
    <col min="15108" max="15108" width="14.28515625" style="157" bestFit="1" customWidth="1"/>
    <col min="15109" max="15109" width="24.85546875" style="157" customWidth="1"/>
    <col min="15110" max="15110" width="19.42578125" style="157" bestFit="1" customWidth="1"/>
    <col min="15111" max="15359" width="11.42578125" style="157"/>
    <col min="15360" max="15360" width="13.140625" style="157" customWidth="1"/>
    <col min="15361" max="15361" width="26.42578125" style="157" customWidth="1"/>
    <col min="15362" max="15362" width="38.85546875" style="157" customWidth="1"/>
    <col min="15363" max="15363" width="24" style="157" customWidth="1"/>
    <col min="15364" max="15364" width="14.28515625" style="157" bestFit="1" customWidth="1"/>
    <col min="15365" max="15365" width="24.85546875" style="157" customWidth="1"/>
    <col min="15366" max="15366" width="19.42578125" style="157" bestFit="1" customWidth="1"/>
    <col min="15367" max="15615" width="11.42578125" style="157"/>
    <col min="15616" max="15616" width="13.140625" style="157" customWidth="1"/>
    <col min="15617" max="15617" width="26.42578125" style="157" customWidth="1"/>
    <col min="15618" max="15618" width="38.85546875" style="157" customWidth="1"/>
    <col min="15619" max="15619" width="24" style="157" customWidth="1"/>
    <col min="15620" max="15620" width="14.28515625" style="157" bestFit="1" customWidth="1"/>
    <col min="15621" max="15621" width="24.85546875" style="157" customWidth="1"/>
    <col min="15622" max="15622" width="19.42578125" style="157" bestFit="1" customWidth="1"/>
    <col min="15623" max="15871" width="11.42578125" style="157"/>
    <col min="15872" max="15872" width="13.140625" style="157" customWidth="1"/>
    <col min="15873" max="15873" width="26.42578125" style="157" customWidth="1"/>
    <col min="15874" max="15874" width="38.85546875" style="157" customWidth="1"/>
    <col min="15875" max="15875" width="24" style="157" customWidth="1"/>
    <col min="15876" max="15876" width="14.28515625" style="157" bestFit="1" customWidth="1"/>
    <col min="15877" max="15877" width="24.85546875" style="157" customWidth="1"/>
    <col min="15878" max="15878" width="19.42578125" style="157" bestFit="1" customWidth="1"/>
    <col min="15879" max="16127" width="11.42578125" style="157"/>
    <col min="16128" max="16128" width="13.140625" style="157" customWidth="1"/>
    <col min="16129" max="16129" width="26.42578125" style="157" customWidth="1"/>
    <col min="16130" max="16130" width="38.85546875" style="157" customWidth="1"/>
    <col min="16131" max="16131" width="24" style="157" customWidth="1"/>
    <col min="16132" max="16132" width="14.28515625" style="157" bestFit="1" customWidth="1"/>
    <col min="16133" max="16133" width="24.85546875" style="157" customWidth="1"/>
    <col min="16134" max="16134" width="19.42578125" style="157" bestFit="1" customWidth="1"/>
    <col min="16135" max="16384" width="11.42578125" style="157"/>
  </cols>
  <sheetData>
    <row r="1" spans="1:9" x14ac:dyDescent="0.25">
      <c r="A1" s="155"/>
      <c r="B1" s="156"/>
      <c r="C1" s="155"/>
      <c r="D1" s="155"/>
      <c r="E1" s="155"/>
    </row>
    <row r="2" spans="1:9" ht="18" x14ac:dyDescent="0.25">
      <c r="A2" s="353" t="s">
        <v>52</v>
      </c>
      <c r="B2" s="353"/>
      <c r="C2" s="353"/>
      <c r="D2" s="353"/>
      <c r="E2" s="155"/>
    </row>
    <row r="3" spans="1:9" ht="18" x14ac:dyDescent="0.25">
      <c r="A3" s="354" t="s">
        <v>12</v>
      </c>
      <c r="B3" s="355"/>
      <c r="C3" s="355"/>
      <c r="D3" s="355"/>
      <c r="E3" s="155"/>
    </row>
    <row r="4" spans="1:9" s="162" customFormat="1" ht="31.5" x14ac:dyDescent="0.25">
      <c r="A4" s="158" t="s">
        <v>53</v>
      </c>
      <c r="B4" s="159" t="s">
        <v>54</v>
      </c>
      <c r="C4" s="160" t="s">
        <v>36</v>
      </c>
      <c r="D4" s="160" t="s">
        <v>24</v>
      </c>
      <c r="E4" s="161"/>
    </row>
    <row r="5" spans="1:9" s="162" customFormat="1" ht="15.75" x14ac:dyDescent="0.25">
      <c r="A5" s="163"/>
      <c r="B5" s="164"/>
      <c r="C5" s="165"/>
      <c r="D5" s="166"/>
      <c r="E5" s="161"/>
      <c r="F5" s="162" t="s">
        <v>6</v>
      </c>
    </row>
    <row r="6" spans="1:9" s="162" customFormat="1" ht="15.75" x14ac:dyDescent="0.25">
      <c r="A6" s="163"/>
      <c r="B6" s="164"/>
      <c r="C6" s="165"/>
      <c r="D6" s="166"/>
      <c r="E6" s="161"/>
    </row>
    <row r="7" spans="1:9" ht="15.75" x14ac:dyDescent="0.25">
      <c r="A7" s="356" t="s">
        <v>55</v>
      </c>
      <c r="B7" s="357"/>
      <c r="C7" s="167"/>
      <c r="D7" s="168">
        <f>SUM(D5:D6)</f>
        <v>0</v>
      </c>
      <c r="E7" s="155"/>
      <c r="F7" s="157" t="s">
        <v>6</v>
      </c>
    </row>
    <row r="8" spans="1:9" x14ac:dyDescent="0.25">
      <c r="A8" s="162"/>
      <c r="B8" s="162"/>
      <c r="C8" s="162"/>
      <c r="D8" s="162"/>
      <c r="E8" s="155"/>
    </row>
    <row r="9" spans="1:9" x14ac:dyDescent="0.25">
      <c r="A9" s="169" t="s">
        <v>10</v>
      </c>
      <c r="B9" s="169" t="s">
        <v>56</v>
      </c>
      <c r="C9" s="169"/>
      <c r="D9" s="169" t="s">
        <v>8</v>
      </c>
      <c r="E9" s="155"/>
      <c r="F9" s="157" t="s">
        <v>6</v>
      </c>
      <c r="G9" s="157" t="s">
        <v>6</v>
      </c>
    </row>
    <row r="10" spans="1:9" x14ac:dyDescent="0.25">
      <c r="A10" s="162"/>
      <c r="B10" s="162"/>
      <c r="C10" s="162"/>
      <c r="D10" s="162"/>
      <c r="E10" s="155"/>
    </row>
    <row r="11" spans="1:9" ht="15.75" x14ac:dyDescent="0.25">
      <c r="A11" s="162"/>
      <c r="B11" s="162"/>
      <c r="C11" s="162"/>
      <c r="D11" s="162"/>
      <c r="E11" s="155"/>
      <c r="F11" s="40"/>
    </row>
    <row r="12" spans="1:9" x14ac:dyDescent="0.25">
      <c r="A12" s="162"/>
      <c r="B12" s="162"/>
      <c r="C12" s="162"/>
      <c r="D12" s="162"/>
      <c r="E12" s="155"/>
      <c r="H12" s="170"/>
    </row>
    <row r="13" spans="1:9" x14ac:dyDescent="0.25">
      <c r="A13" s="162"/>
      <c r="B13" s="162"/>
      <c r="C13" s="162"/>
      <c r="D13" s="162"/>
      <c r="E13" s="155"/>
      <c r="H13" s="157" t="s">
        <v>6</v>
      </c>
    </row>
    <row r="14" spans="1:9" x14ac:dyDescent="0.25">
      <c r="A14" s="162"/>
      <c r="B14" s="162"/>
      <c r="C14" s="162"/>
      <c r="D14" s="162"/>
      <c r="E14" s="155"/>
      <c r="F14" s="157" t="s">
        <v>6</v>
      </c>
      <c r="G14" s="157" t="s">
        <v>6</v>
      </c>
    </row>
    <row r="15" spans="1:9" x14ac:dyDescent="0.25">
      <c r="F15" s="157" t="s">
        <v>6</v>
      </c>
    </row>
    <row r="16" spans="1:9" x14ac:dyDescent="0.25">
      <c r="I16" s="157" t="s">
        <v>6</v>
      </c>
    </row>
    <row r="18" spans="6:7" x14ac:dyDescent="0.25">
      <c r="G18" s="157" t="s">
        <v>6</v>
      </c>
    </row>
    <row r="19" spans="6:7" x14ac:dyDescent="0.25">
      <c r="F19" s="157" t="s">
        <v>6</v>
      </c>
    </row>
  </sheetData>
  <mergeCells count="3">
    <mergeCell ref="A2:D2"/>
    <mergeCell ref="A3:D3"/>
    <mergeCell ref="A7:B7"/>
  </mergeCells>
  <pageMargins left="0.7" right="0.7" top="0.75" bottom="0.75" header="0.3" footer="0.3"/>
  <pageSetup paperSize="9" scale="8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16"/>
  <sheetViews>
    <sheetView topLeftCell="A35" zoomScale="81" zoomScaleNormal="81" workbookViewId="0">
      <selection activeCell="G36" sqref="G36"/>
    </sheetView>
  </sheetViews>
  <sheetFormatPr baseColWidth="10" defaultColWidth="11.42578125" defaultRowHeight="15" x14ac:dyDescent="0.25"/>
  <cols>
    <col min="1" max="1" width="11.140625" customWidth="1"/>
    <col min="2" max="2" width="18.5703125" customWidth="1"/>
    <col min="3" max="3" width="24.85546875" customWidth="1"/>
    <col min="4" max="4" width="36.5703125" customWidth="1"/>
    <col min="5" max="5" width="30.140625" customWidth="1"/>
    <col min="6" max="6" width="20.85546875" customWidth="1"/>
    <col min="7" max="7" width="21.28515625" customWidth="1"/>
    <col min="8" max="8" width="22.5703125" style="130" customWidth="1"/>
    <col min="9" max="9" width="17.42578125" bestFit="1" customWidth="1"/>
    <col min="10" max="10" width="15.85546875" customWidth="1"/>
    <col min="11" max="11" width="18.42578125" customWidth="1"/>
    <col min="12" max="12" width="16" customWidth="1"/>
    <col min="13" max="13" width="25.7109375" customWidth="1"/>
    <col min="14" max="14" width="41.7109375" customWidth="1"/>
    <col min="15" max="15" width="20" customWidth="1"/>
  </cols>
  <sheetData>
    <row r="2" spans="1:11" ht="21" x14ac:dyDescent="0.35">
      <c r="A2" s="299"/>
      <c r="B2" s="299"/>
      <c r="C2" s="299"/>
    </row>
    <row r="3" spans="1:11" ht="21" x14ac:dyDescent="0.35">
      <c r="A3" s="284" t="s">
        <v>223</v>
      </c>
      <c r="B3" s="284"/>
      <c r="C3" s="284"/>
    </row>
    <row r="4" spans="1:11" ht="21" x14ac:dyDescent="0.35">
      <c r="A4" s="284" t="s">
        <v>224</v>
      </c>
      <c r="B4" s="284" t="s">
        <v>225</v>
      </c>
      <c r="C4" s="284"/>
    </row>
    <row r="5" spans="1:11" ht="21" x14ac:dyDescent="0.35">
      <c r="A5" s="284" t="s">
        <v>226</v>
      </c>
      <c r="B5" s="284" t="s">
        <v>227</v>
      </c>
      <c r="C5" s="284"/>
    </row>
    <row r="6" spans="1:11" ht="18.75" x14ac:dyDescent="0.3">
      <c r="A6" s="280"/>
      <c r="B6" s="280"/>
      <c r="C6" s="280"/>
    </row>
    <row r="8" spans="1:11" ht="24.95" customHeight="1" x14ac:dyDescent="0.25">
      <c r="A8" s="118"/>
      <c r="B8" s="118"/>
      <c r="C8" s="118"/>
      <c r="D8" s="118"/>
      <c r="E8" s="118"/>
      <c r="F8" s="118"/>
      <c r="G8" s="118"/>
      <c r="H8" s="119"/>
    </row>
    <row r="9" spans="1:11" ht="24.95" customHeight="1" x14ac:dyDescent="0.25">
      <c r="A9" s="120"/>
      <c r="B9" s="120"/>
      <c r="C9" s="120"/>
      <c r="D9" s="297" t="s">
        <v>57</v>
      </c>
      <c r="E9" s="120"/>
      <c r="F9" s="120"/>
      <c r="G9" s="120"/>
      <c r="H9" s="121"/>
    </row>
    <row r="10" spans="1:11" ht="24.95" customHeight="1" x14ac:dyDescent="0.25">
      <c r="A10" s="120"/>
      <c r="B10" s="120"/>
      <c r="C10" s="120"/>
      <c r="D10" s="120"/>
      <c r="E10" s="120"/>
      <c r="F10" s="120"/>
      <c r="G10" s="120"/>
      <c r="H10" s="121"/>
    </row>
    <row r="11" spans="1:11" ht="30" customHeight="1" x14ac:dyDescent="0.25">
      <c r="A11" s="290" t="s">
        <v>47</v>
      </c>
      <c r="B11" s="291" t="s">
        <v>31</v>
      </c>
      <c r="C11" s="292" t="s">
        <v>48</v>
      </c>
      <c r="D11" s="293" t="s">
        <v>49</v>
      </c>
      <c r="E11" s="294" t="s">
        <v>234</v>
      </c>
      <c r="F11" s="295" t="s">
        <v>235</v>
      </c>
      <c r="G11" s="295" t="s">
        <v>236</v>
      </c>
      <c r="H11" s="296" t="s">
        <v>237</v>
      </c>
      <c r="I11" s="127"/>
      <c r="K11" s="128"/>
    </row>
    <row r="12" spans="1:11" ht="30" customHeight="1" x14ac:dyDescent="0.25">
      <c r="A12" s="290">
        <v>1</v>
      </c>
      <c r="B12" s="298">
        <v>45387</v>
      </c>
      <c r="C12" s="292"/>
      <c r="D12" s="301" t="s">
        <v>238</v>
      </c>
      <c r="E12" s="302" t="s">
        <v>239</v>
      </c>
      <c r="F12" s="304">
        <v>37042977</v>
      </c>
      <c r="G12" s="304"/>
      <c r="H12" s="303">
        <f>F12</f>
        <v>37042977</v>
      </c>
      <c r="I12" s="127"/>
      <c r="K12" s="128"/>
    </row>
    <row r="13" spans="1:11" ht="56.25" x14ac:dyDescent="0.25">
      <c r="A13" s="290">
        <v>2</v>
      </c>
      <c r="B13" s="298">
        <v>45405</v>
      </c>
      <c r="C13" s="300" t="s">
        <v>258</v>
      </c>
      <c r="D13" s="125" t="s">
        <v>251</v>
      </c>
      <c r="E13" s="310" t="s">
        <v>220</v>
      </c>
      <c r="F13" s="304"/>
      <c r="G13" s="289">
        <v>300000</v>
      </c>
      <c r="H13" s="303">
        <f>H12+F13-G13</f>
        <v>36742977</v>
      </c>
      <c r="I13" s="127"/>
      <c r="K13" s="128"/>
    </row>
    <row r="14" spans="1:11" ht="42" x14ac:dyDescent="0.35">
      <c r="A14" s="290">
        <v>3</v>
      </c>
      <c r="B14" s="298">
        <v>45411</v>
      </c>
      <c r="C14" s="300" t="s">
        <v>247</v>
      </c>
      <c r="D14" s="125" t="s">
        <v>252</v>
      </c>
      <c r="E14" s="305" t="s">
        <v>255</v>
      </c>
      <c r="F14" s="304"/>
      <c r="G14" s="289">
        <v>825000</v>
      </c>
      <c r="H14" s="303">
        <f>H13+F14-G14</f>
        <v>35917977</v>
      </c>
      <c r="I14" s="127"/>
      <c r="K14" s="128"/>
    </row>
    <row r="15" spans="1:11" ht="42" x14ac:dyDescent="0.35">
      <c r="A15" s="290">
        <v>4</v>
      </c>
      <c r="B15" s="298">
        <v>45414</v>
      </c>
      <c r="C15" s="300" t="s">
        <v>240</v>
      </c>
      <c r="D15" s="301" t="s">
        <v>242</v>
      </c>
      <c r="E15" s="305" t="s">
        <v>221</v>
      </c>
      <c r="F15" s="126"/>
      <c r="G15" s="304">
        <v>10360000</v>
      </c>
      <c r="H15" s="303">
        <f t="shared" ref="H15:H35" si="0">H14+F15-G15</f>
        <v>25557977</v>
      </c>
      <c r="I15" s="127"/>
      <c r="K15" s="128"/>
    </row>
    <row r="16" spans="1:11" ht="84" x14ac:dyDescent="0.35">
      <c r="A16" s="290">
        <v>5</v>
      </c>
      <c r="B16" s="298">
        <v>45417</v>
      </c>
      <c r="C16" s="300" t="s">
        <v>241</v>
      </c>
      <c r="D16" s="125" t="s">
        <v>243</v>
      </c>
      <c r="E16" s="305" t="s">
        <v>244</v>
      </c>
      <c r="F16" s="126"/>
      <c r="G16" s="304">
        <v>2845000</v>
      </c>
      <c r="H16" s="303">
        <f t="shared" si="0"/>
        <v>22712977</v>
      </c>
      <c r="I16" s="127"/>
      <c r="K16" s="128"/>
    </row>
    <row r="17" spans="1:11" ht="63" x14ac:dyDescent="0.35">
      <c r="A17" s="290">
        <v>6</v>
      </c>
      <c r="B17" s="285">
        <v>45419</v>
      </c>
      <c r="C17" s="124" t="s">
        <v>241</v>
      </c>
      <c r="D17" s="125" t="s">
        <v>245</v>
      </c>
      <c r="E17" s="306" t="s">
        <v>246</v>
      </c>
      <c r="F17" s="126"/>
      <c r="G17" s="289">
        <v>1919000</v>
      </c>
      <c r="H17" s="303">
        <f t="shared" si="0"/>
        <v>20793977</v>
      </c>
      <c r="I17" s="127"/>
      <c r="K17" s="128"/>
    </row>
    <row r="18" spans="1:11" ht="63" x14ac:dyDescent="0.35">
      <c r="A18" s="290">
        <v>7</v>
      </c>
      <c r="B18" s="285">
        <v>45421</v>
      </c>
      <c r="C18" s="286" t="s">
        <v>247</v>
      </c>
      <c r="D18" s="125" t="s">
        <v>248</v>
      </c>
      <c r="E18" s="307" t="s">
        <v>229</v>
      </c>
      <c r="F18" s="126"/>
      <c r="G18" s="289">
        <v>300000</v>
      </c>
      <c r="H18" s="303">
        <f t="shared" si="0"/>
        <v>20493977</v>
      </c>
      <c r="I18" s="127"/>
      <c r="K18" s="128"/>
    </row>
    <row r="19" spans="1:11" ht="63" x14ac:dyDescent="0.35">
      <c r="A19" s="290">
        <v>8</v>
      </c>
      <c r="B19" s="285">
        <v>45423</v>
      </c>
      <c r="C19" s="286" t="s">
        <v>247</v>
      </c>
      <c r="D19" s="125" t="s">
        <v>249</v>
      </c>
      <c r="E19" s="308" t="s">
        <v>250</v>
      </c>
      <c r="F19" s="126"/>
      <c r="G19" s="289">
        <v>300400</v>
      </c>
      <c r="H19" s="303">
        <f t="shared" si="0"/>
        <v>20193577</v>
      </c>
      <c r="I19" s="127"/>
      <c r="K19" s="128"/>
    </row>
    <row r="20" spans="1:11" ht="105" x14ac:dyDescent="0.35">
      <c r="A20" s="290">
        <v>9</v>
      </c>
      <c r="B20" s="285">
        <v>45425</v>
      </c>
      <c r="C20" s="286" t="s">
        <v>247</v>
      </c>
      <c r="D20" s="125" t="s">
        <v>248</v>
      </c>
      <c r="E20" s="305" t="s">
        <v>213</v>
      </c>
      <c r="F20" s="126"/>
      <c r="G20" s="289">
        <v>837500</v>
      </c>
      <c r="H20" s="303">
        <f t="shared" si="0"/>
        <v>19356077</v>
      </c>
      <c r="I20" s="127"/>
      <c r="K20" s="128"/>
    </row>
    <row r="21" spans="1:11" ht="63" x14ac:dyDescent="0.35">
      <c r="A21" s="290">
        <v>10</v>
      </c>
      <c r="B21" s="285">
        <v>45427</v>
      </c>
      <c r="C21" s="286" t="s">
        <v>247</v>
      </c>
      <c r="D21" s="125" t="s">
        <v>252</v>
      </c>
      <c r="E21" s="305" t="s">
        <v>216</v>
      </c>
      <c r="F21" s="126"/>
      <c r="G21" s="289">
        <v>723900</v>
      </c>
      <c r="H21" s="303">
        <f t="shared" si="0"/>
        <v>18632177</v>
      </c>
      <c r="I21" s="127"/>
      <c r="K21" s="128"/>
    </row>
    <row r="22" spans="1:11" ht="105" x14ac:dyDescent="0.35">
      <c r="A22" s="290">
        <v>11</v>
      </c>
      <c r="B22" s="285">
        <v>45432</v>
      </c>
      <c r="C22" s="286" t="s">
        <v>247</v>
      </c>
      <c r="D22" s="125" t="s">
        <v>251</v>
      </c>
      <c r="E22" s="305" t="s">
        <v>213</v>
      </c>
      <c r="F22" s="126"/>
      <c r="G22" s="289">
        <v>825000</v>
      </c>
      <c r="H22" s="303">
        <f t="shared" si="0"/>
        <v>17807177</v>
      </c>
      <c r="I22" s="127"/>
      <c r="K22" s="128"/>
    </row>
    <row r="23" spans="1:11" ht="63" x14ac:dyDescent="0.35">
      <c r="A23" s="290">
        <v>12</v>
      </c>
      <c r="B23" s="285">
        <v>45435</v>
      </c>
      <c r="C23" s="286" t="s">
        <v>247</v>
      </c>
      <c r="D23" s="287" t="s">
        <v>253</v>
      </c>
      <c r="E23" s="305" t="s">
        <v>254</v>
      </c>
      <c r="F23" s="126"/>
      <c r="G23" s="289">
        <v>300000</v>
      </c>
      <c r="H23" s="303">
        <f t="shared" si="0"/>
        <v>17507177</v>
      </c>
      <c r="I23" s="127"/>
      <c r="K23" s="128"/>
    </row>
    <row r="24" spans="1:11" ht="84" x14ac:dyDescent="0.35">
      <c r="A24" s="290">
        <v>13</v>
      </c>
      <c r="B24" s="285">
        <v>45435</v>
      </c>
      <c r="C24" s="286" t="s">
        <v>247</v>
      </c>
      <c r="D24" s="287" t="s">
        <v>253</v>
      </c>
      <c r="E24" s="305" t="s">
        <v>219</v>
      </c>
      <c r="F24" s="126"/>
      <c r="G24" s="289">
        <v>200000</v>
      </c>
      <c r="H24" s="303">
        <f t="shared" si="0"/>
        <v>17307177</v>
      </c>
      <c r="I24" s="129"/>
      <c r="J24" s="130"/>
      <c r="K24" s="128"/>
    </row>
    <row r="25" spans="1:11" ht="105" x14ac:dyDescent="0.35">
      <c r="A25" s="290">
        <v>15</v>
      </c>
      <c r="B25" s="285">
        <v>45446</v>
      </c>
      <c r="C25" s="286" t="s">
        <v>247</v>
      </c>
      <c r="D25" s="125" t="s">
        <v>248</v>
      </c>
      <c r="E25" s="305" t="s">
        <v>213</v>
      </c>
      <c r="F25" s="126"/>
      <c r="G25" s="289">
        <v>825000</v>
      </c>
      <c r="H25" s="303">
        <f t="shared" si="0"/>
        <v>16482177</v>
      </c>
      <c r="I25" s="129"/>
      <c r="J25" s="130"/>
      <c r="K25" s="128"/>
    </row>
    <row r="26" spans="1:11" ht="84" x14ac:dyDescent="0.35">
      <c r="A26" s="290">
        <v>16</v>
      </c>
      <c r="B26" s="285">
        <v>45446</v>
      </c>
      <c r="C26" s="286" t="s">
        <v>247</v>
      </c>
      <c r="D26" s="125" t="s">
        <v>251</v>
      </c>
      <c r="E26" s="305" t="s">
        <v>215</v>
      </c>
      <c r="F26" s="126"/>
      <c r="G26" s="289">
        <v>1500000</v>
      </c>
      <c r="H26" s="303">
        <f t="shared" si="0"/>
        <v>14982177</v>
      </c>
      <c r="I26" s="129"/>
      <c r="J26" s="130"/>
      <c r="K26" s="128"/>
    </row>
    <row r="27" spans="1:11" ht="105" x14ac:dyDescent="0.25">
      <c r="A27" s="290">
        <v>17</v>
      </c>
      <c r="B27" s="285">
        <v>45453</v>
      </c>
      <c r="C27" s="286" t="s">
        <v>247</v>
      </c>
      <c r="D27" s="287" t="s">
        <v>248</v>
      </c>
      <c r="E27" s="309" t="s">
        <v>213</v>
      </c>
      <c r="F27" s="126"/>
      <c r="G27" s="289">
        <v>825000</v>
      </c>
      <c r="H27" s="303">
        <f t="shared" si="0"/>
        <v>14157177</v>
      </c>
      <c r="I27" s="129"/>
      <c r="J27" s="130"/>
      <c r="K27" s="128"/>
    </row>
    <row r="28" spans="1:11" ht="105" x14ac:dyDescent="0.25">
      <c r="A28" s="290">
        <v>18</v>
      </c>
      <c r="B28" s="285">
        <v>45460</v>
      </c>
      <c r="C28" s="286" t="s">
        <v>247</v>
      </c>
      <c r="D28" s="287" t="s">
        <v>248</v>
      </c>
      <c r="E28" s="309" t="s">
        <v>213</v>
      </c>
      <c r="F28" s="126"/>
      <c r="G28" s="289">
        <v>787500</v>
      </c>
      <c r="H28" s="303">
        <f t="shared" si="0"/>
        <v>13369677</v>
      </c>
      <c r="I28" s="129"/>
      <c r="J28" s="130"/>
      <c r="K28" s="128"/>
    </row>
    <row r="29" spans="1:11" s="134" customFormat="1" ht="105" x14ac:dyDescent="0.25">
      <c r="A29" s="290">
        <v>20</v>
      </c>
      <c r="B29" s="285">
        <v>45467</v>
      </c>
      <c r="C29" s="286" t="s">
        <v>247</v>
      </c>
      <c r="D29" s="287" t="s">
        <v>248</v>
      </c>
      <c r="E29" s="309" t="s">
        <v>213</v>
      </c>
      <c r="F29" s="126"/>
      <c r="G29" s="289">
        <v>525000</v>
      </c>
      <c r="H29" s="303">
        <f t="shared" si="0"/>
        <v>12844677</v>
      </c>
      <c r="I29" s="131"/>
      <c r="J29" s="132"/>
      <c r="K29" s="133"/>
    </row>
    <row r="30" spans="1:11" s="134" customFormat="1" ht="56.25" x14ac:dyDescent="0.25">
      <c r="A30" s="290">
        <v>21</v>
      </c>
      <c r="B30" s="285">
        <v>45467</v>
      </c>
      <c r="C30" s="286" t="s">
        <v>247</v>
      </c>
      <c r="D30" s="125" t="s">
        <v>251</v>
      </c>
      <c r="E30" s="310" t="s">
        <v>220</v>
      </c>
      <c r="F30" s="126"/>
      <c r="G30" s="304">
        <v>500000</v>
      </c>
      <c r="H30" s="303">
        <f t="shared" si="0"/>
        <v>12344677</v>
      </c>
      <c r="I30" s="131"/>
      <c r="J30" s="132"/>
      <c r="K30" s="133"/>
    </row>
    <row r="31" spans="1:11" s="134" customFormat="1" ht="63" x14ac:dyDescent="0.35">
      <c r="A31" s="290"/>
      <c r="B31" s="285">
        <v>45467</v>
      </c>
      <c r="C31" s="286"/>
      <c r="D31" s="125"/>
      <c r="E31" s="313" t="s">
        <v>216</v>
      </c>
      <c r="F31" s="126"/>
      <c r="G31" s="304">
        <v>735750</v>
      </c>
      <c r="H31" s="303">
        <f t="shared" si="0"/>
        <v>11608927</v>
      </c>
      <c r="I31" s="131"/>
      <c r="J31" s="132"/>
      <c r="K31" s="133"/>
    </row>
    <row r="32" spans="1:11" s="134" customFormat="1" ht="63" x14ac:dyDescent="0.35">
      <c r="A32" s="290">
        <v>22</v>
      </c>
      <c r="B32" s="312">
        <v>45471</v>
      </c>
      <c r="C32" s="286" t="s">
        <v>247</v>
      </c>
      <c r="D32" s="287" t="s">
        <v>252</v>
      </c>
      <c r="E32" s="313" t="s">
        <v>216</v>
      </c>
      <c r="F32" s="126"/>
      <c r="G32" s="311">
        <v>743650</v>
      </c>
      <c r="H32" s="303">
        <f t="shared" si="0"/>
        <v>10865277</v>
      </c>
      <c r="I32" s="131"/>
      <c r="J32" s="132"/>
      <c r="K32" s="133"/>
    </row>
    <row r="33" spans="1:14" s="134" customFormat="1" ht="126" x14ac:dyDescent="0.35">
      <c r="A33" s="290">
        <v>23</v>
      </c>
      <c r="B33" s="285">
        <v>45475</v>
      </c>
      <c r="C33" s="286" t="s">
        <v>247</v>
      </c>
      <c r="D33" s="287" t="s">
        <v>248</v>
      </c>
      <c r="E33" s="305" t="s">
        <v>214</v>
      </c>
      <c r="F33" s="126"/>
      <c r="G33" s="289">
        <v>420000</v>
      </c>
      <c r="H33" s="303">
        <f t="shared" si="0"/>
        <v>10445277</v>
      </c>
      <c r="I33" s="131"/>
      <c r="J33" s="132"/>
      <c r="K33" s="133"/>
    </row>
    <row r="34" spans="1:14" s="134" customFormat="1" ht="71.25" customHeight="1" x14ac:dyDescent="0.35">
      <c r="A34" s="290">
        <v>24</v>
      </c>
      <c r="B34" s="285">
        <v>45476</v>
      </c>
      <c r="C34" s="286" t="s">
        <v>247</v>
      </c>
      <c r="D34" s="287" t="s">
        <v>256</v>
      </c>
      <c r="E34" s="305" t="s">
        <v>217</v>
      </c>
      <c r="F34" s="126"/>
      <c r="G34" s="289">
        <v>500000</v>
      </c>
      <c r="H34" s="303">
        <f t="shared" si="0"/>
        <v>9945277</v>
      </c>
      <c r="I34" s="131"/>
      <c r="J34" s="132"/>
      <c r="K34" s="133"/>
    </row>
    <row r="35" spans="1:14" s="134" customFormat="1" ht="84" x14ac:dyDescent="0.35">
      <c r="A35" s="290">
        <v>25</v>
      </c>
      <c r="B35" s="285">
        <v>45476</v>
      </c>
      <c r="C35" s="286" t="s">
        <v>247</v>
      </c>
      <c r="D35" s="287" t="s">
        <v>257</v>
      </c>
      <c r="E35" s="305" t="s">
        <v>218</v>
      </c>
      <c r="F35" s="126"/>
      <c r="G35" s="289">
        <v>500000</v>
      </c>
      <c r="H35" s="303">
        <f t="shared" si="0"/>
        <v>9445277</v>
      </c>
      <c r="I35" s="131"/>
      <c r="J35" s="132"/>
      <c r="K35" s="133"/>
    </row>
    <row r="36" spans="1:14" s="134" customFormat="1" ht="30" customHeight="1" x14ac:dyDescent="0.25">
      <c r="A36" s="122"/>
      <c r="B36" s="123"/>
      <c r="C36" s="124"/>
      <c r="D36" s="287" t="s">
        <v>222</v>
      </c>
      <c r="E36" s="288"/>
      <c r="F36" s="289">
        <f>SUM(F12:F35)</f>
        <v>37042977</v>
      </c>
      <c r="G36" s="289">
        <f>SUM(G13:G35)</f>
        <v>27597700</v>
      </c>
      <c r="H36" s="303">
        <f>F36-G36</f>
        <v>9445277</v>
      </c>
      <c r="I36" s="131"/>
      <c r="J36" s="132"/>
      <c r="K36" s="133"/>
    </row>
    <row r="37" spans="1:14" s="134" customFormat="1" ht="15.75" x14ac:dyDescent="0.25">
      <c r="A37" s="135"/>
      <c r="B37" s="135"/>
      <c r="C37" s="135"/>
      <c r="D37" s="135"/>
      <c r="E37" s="135"/>
      <c r="F37" s="135"/>
      <c r="G37" s="136"/>
      <c r="H37" s="137"/>
      <c r="I37" s="138"/>
      <c r="J37" s="132"/>
      <c r="K37" s="133"/>
    </row>
    <row r="38" spans="1:14" s="134" customFormat="1" ht="15.75" x14ac:dyDescent="0.25">
      <c r="A38" s="139"/>
      <c r="B38" s="140"/>
      <c r="C38" s="141"/>
      <c r="D38" s="142"/>
      <c r="E38" s="143"/>
      <c r="F38" s="139"/>
      <c r="G38" s="144"/>
      <c r="H38" s="131"/>
      <c r="I38" s="138"/>
      <c r="J38" s="132"/>
      <c r="K38" s="144"/>
      <c r="L38" s="144"/>
      <c r="M38" s="144"/>
    </row>
    <row r="39" spans="1:14" s="134" customFormat="1" ht="21" x14ac:dyDescent="0.35">
      <c r="A39" s="320"/>
      <c r="B39" s="321" t="s">
        <v>50</v>
      </c>
      <c r="C39" s="322"/>
      <c r="D39" s="323" t="s">
        <v>51</v>
      </c>
      <c r="E39" s="324" t="s">
        <v>6</v>
      </c>
      <c r="F39" s="325" t="s">
        <v>8</v>
      </c>
      <c r="G39" s="144"/>
      <c r="H39" s="132"/>
      <c r="I39" s="138"/>
      <c r="J39" s="132"/>
      <c r="K39" s="145"/>
      <c r="L39" s="133"/>
    </row>
    <row r="40" spans="1:14" s="134" customFormat="1" ht="15.75" x14ac:dyDescent="0.25">
      <c r="B40" s="146"/>
      <c r="C40" s="146"/>
      <c r="D40" s="147"/>
      <c r="E40" s="146"/>
      <c r="F40" s="146"/>
      <c r="G40" s="146"/>
      <c r="H40" s="144"/>
      <c r="I40" s="138"/>
      <c r="J40" s="132"/>
      <c r="K40" s="144"/>
      <c r="L40" s="144"/>
      <c r="M40" s="133"/>
    </row>
    <row r="41" spans="1:14" s="134" customFormat="1" ht="15.75" x14ac:dyDescent="0.25">
      <c r="A41" s="148"/>
      <c r="B41" s="146"/>
      <c r="C41" s="146"/>
      <c r="D41" s="146"/>
      <c r="E41" s="146"/>
      <c r="F41" s="149"/>
      <c r="G41" s="146"/>
      <c r="H41" s="146"/>
      <c r="I41" s="138"/>
      <c r="J41" s="132"/>
      <c r="K41" s="145"/>
      <c r="L41" s="144"/>
      <c r="M41" s="133"/>
      <c r="N41" s="144"/>
    </row>
    <row r="42" spans="1:14" s="134" customFormat="1" ht="15.75" x14ac:dyDescent="0.25">
      <c r="A42" s="148"/>
      <c r="B42" s="146"/>
      <c r="C42" s="146"/>
      <c r="D42" s="146"/>
      <c r="E42" s="146"/>
      <c r="F42" s="146"/>
      <c r="G42" s="146"/>
      <c r="I42" s="138"/>
      <c r="J42" s="132"/>
      <c r="K42" s="144"/>
      <c r="L42" s="144"/>
    </row>
    <row r="43" spans="1:14" s="134" customFormat="1" x14ac:dyDescent="0.25">
      <c r="A43" s="148"/>
      <c r="B43" s="148"/>
      <c r="C43" s="148" t="s">
        <v>6</v>
      </c>
      <c r="D43" s="148"/>
      <c r="E43" s="148" t="s">
        <v>6</v>
      </c>
      <c r="F43" s="148"/>
      <c r="G43" s="148"/>
      <c r="H43" s="134" t="s">
        <v>6</v>
      </c>
      <c r="I43" s="138"/>
      <c r="J43" s="132"/>
      <c r="K43" s="144"/>
    </row>
    <row r="44" spans="1:14" s="134" customFormat="1" x14ac:dyDescent="0.25">
      <c r="A44" s="148"/>
      <c r="B44" s="148"/>
      <c r="C44" s="148"/>
      <c r="D44" s="148" t="s">
        <v>6</v>
      </c>
      <c r="E44" s="148" t="s">
        <v>6</v>
      </c>
      <c r="F44" s="148"/>
      <c r="G44" s="148"/>
      <c r="I44" s="138"/>
      <c r="J44" s="150"/>
      <c r="K44" s="144"/>
      <c r="L44" s="144"/>
    </row>
    <row r="45" spans="1:14" s="134" customFormat="1" x14ac:dyDescent="0.25">
      <c r="A45" s="151"/>
      <c r="B45" s="151"/>
      <c r="C45" s="151"/>
      <c r="D45" s="151" t="s">
        <v>6</v>
      </c>
      <c r="E45" s="151" t="s">
        <v>6</v>
      </c>
      <c r="F45" s="151"/>
      <c r="G45" s="152"/>
      <c r="I45" s="138"/>
      <c r="J45" s="132"/>
      <c r="K45" s="144"/>
      <c r="M45" s="144"/>
    </row>
    <row r="46" spans="1:14" s="134" customFormat="1" x14ac:dyDescent="0.25">
      <c r="A46" s="151"/>
      <c r="B46" s="151"/>
      <c r="C46" s="151"/>
      <c r="D46" s="151"/>
      <c r="E46" s="151" t="s">
        <v>6</v>
      </c>
      <c r="F46" s="151" t="s">
        <v>6</v>
      </c>
      <c r="G46" s="151"/>
      <c r="H46" s="153"/>
      <c r="I46" s="138"/>
      <c r="J46" s="154"/>
      <c r="K46" s="144"/>
    </row>
    <row r="47" spans="1:14" s="134" customFormat="1" x14ac:dyDescent="0.25">
      <c r="G47" s="144"/>
      <c r="I47" s="138"/>
      <c r="J47" s="154"/>
      <c r="K47" s="133"/>
      <c r="M47" s="144"/>
    </row>
    <row r="48" spans="1:14" s="134" customFormat="1" x14ac:dyDescent="0.25">
      <c r="G48" s="144"/>
      <c r="I48" s="138"/>
      <c r="J48" s="154"/>
      <c r="K48" s="133"/>
    </row>
    <row r="49" spans="5:11" s="134" customFormat="1" x14ac:dyDescent="0.25">
      <c r="E49" s="134" t="s">
        <v>6</v>
      </c>
      <c r="G49" s="144"/>
      <c r="I49" s="138"/>
      <c r="J49" s="154"/>
      <c r="K49" s="133"/>
    </row>
    <row r="50" spans="5:11" s="134" customFormat="1" x14ac:dyDescent="0.25">
      <c r="I50" s="138"/>
      <c r="J50" s="154"/>
      <c r="K50" s="133"/>
    </row>
    <row r="51" spans="5:11" s="134" customFormat="1" x14ac:dyDescent="0.25">
      <c r="I51" s="138"/>
      <c r="J51" s="154"/>
      <c r="K51" s="133"/>
    </row>
    <row r="52" spans="5:11" s="134" customFormat="1" x14ac:dyDescent="0.25">
      <c r="H52" s="132"/>
      <c r="I52" s="138"/>
      <c r="J52" s="154"/>
      <c r="K52" s="133"/>
    </row>
    <row r="53" spans="5:11" s="134" customFormat="1" x14ac:dyDescent="0.25">
      <c r="I53" s="138"/>
      <c r="J53" s="154"/>
      <c r="K53" s="133"/>
    </row>
    <row r="54" spans="5:11" s="134" customFormat="1" x14ac:dyDescent="0.25">
      <c r="H54" s="132"/>
      <c r="I54" s="138"/>
      <c r="J54" s="154"/>
      <c r="K54" s="133"/>
    </row>
    <row r="55" spans="5:11" s="134" customFormat="1" x14ac:dyDescent="0.25">
      <c r="H55" s="132"/>
      <c r="I55" s="138"/>
      <c r="J55" s="154"/>
      <c r="K55" s="133"/>
    </row>
    <row r="56" spans="5:11" s="134" customFormat="1" x14ac:dyDescent="0.25">
      <c r="H56" s="132"/>
      <c r="I56" s="138"/>
      <c r="J56" s="154"/>
    </row>
    <row r="57" spans="5:11" s="134" customFormat="1" x14ac:dyDescent="0.25">
      <c r="H57" s="132"/>
      <c r="I57" s="138"/>
      <c r="J57" s="154"/>
    </row>
    <row r="58" spans="5:11" s="134" customFormat="1" x14ac:dyDescent="0.25">
      <c r="I58" s="138"/>
      <c r="J58" s="154"/>
    </row>
    <row r="59" spans="5:11" s="134" customFormat="1" x14ac:dyDescent="0.25">
      <c r="I59" s="138"/>
      <c r="J59" s="154"/>
    </row>
    <row r="60" spans="5:11" s="134" customFormat="1" x14ac:dyDescent="0.25">
      <c r="I60" s="138"/>
      <c r="J60" s="154"/>
    </row>
    <row r="61" spans="5:11" s="134" customFormat="1" x14ac:dyDescent="0.25">
      <c r="I61" s="138"/>
      <c r="J61" s="154"/>
    </row>
    <row r="62" spans="5:11" s="134" customFormat="1" x14ac:dyDescent="0.25">
      <c r="I62" s="138"/>
      <c r="J62" s="154"/>
    </row>
    <row r="63" spans="5:11" s="134" customFormat="1" x14ac:dyDescent="0.25">
      <c r="I63" s="154"/>
      <c r="J63" s="154"/>
    </row>
    <row r="64" spans="5:11" s="134" customFormat="1" x14ac:dyDescent="0.25">
      <c r="I64" s="154"/>
      <c r="J64" s="154"/>
    </row>
    <row r="65" spans="9:10" s="134" customFormat="1" x14ac:dyDescent="0.25">
      <c r="I65" s="154"/>
      <c r="J65" s="154"/>
    </row>
    <row r="66" spans="9:10" s="134" customFormat="1" x14ac:dyDescent="0.25">
      <c r="I66" s="132"/>
      <c r="J66" s="154"/>
    </row>
    <row r="67" spans="9:10" s="134" customFormat="1" x14ac:dyDescent="0.25">
      <c r="I67" s="132"/>
      <c r="J67" s="132"/>
    </row>
    <row r="68" spans="9:10" s="134" customFormat="1" x14ac:dyDescent="0.25">
      <c r="I68" s="132"/>
      <c r="J68" s="132"/>
    </row>
    <row r="69" spans="9:10" s="134" customFormat="1" x14ac:dyDescent="0.25">
      <c r="I69" s="132"/>
      <c r="J69" s="132"/>
    </row>
    <row r="70" spans="9:10" s="134" customFormat="1" x14ac:dyDescent="0.25">
      <c r="I70" s="132"/>
      <c r="J70" s="132"/>
    </row>
    <row r="71" spans="9:10" s="134" customFormat="1" x14ac:dyDescent="0.25">
      <c r="I71" s="132"/>
      <c r="J71" s="132"/>
    </row>
    <row r="72" spans="9:10" s="134" customFormat="1" x14ac:dyDescent="0.25">
      <c r="I72" s="132"/>
      <c r="J72" s="132"/>
    </row>
    <row r="73" spans="9:10" s="134" customFormat="1" ht="20.100000000000001" customHeight="1" x14ac:dyDescent="0.25">
      <c r="I73" s="132"/>
      <c r="J73" s="132"/>
    </row>
    <row r="74" spans="9:10" s="134" customFormat="1" ht="20.100000000000001" customHeight="1" x14ac:dyDescent="0.25">
      <c r="I74" s="132"/>
      <c r="J74" s="132"/>
    </row>
    <row r="75" spans="9:10" s="134" customFormat="1" ht="20.100000000000001" customHeight="1" x14ac:dyDescent="0.25">
      <c r="I75" s="132"/>
      <c r="J75" s="132"/>
    </row>
    <row r="76" spans="9:10" s="134" customFormat="1" ht="20.100000000000001" customHeight="1" x14ac:dyDescent="0.25">
      <c r="I76" s="132"/>
      <c r="J76" s="132"/>
    </row>
    <row r="77" spans="9:10" s="134" customFormat="1" ht="20.100000000000001" customHeight="1" x14ac:dyDescent="0.25">
      <c r="I77" s="132"/>
      <c r="J77" s="132"/>
    </row>
    <row r="78" spans="9:10" s="134" customFormat="1" ht="20.100000000000001" customHeight="1" x14ac:dyDescent="0.25">
      <c r="I78" s="132"/>
      <c r="J78" s="132"/>
    </row>
    <row r="79" spans="9:10" s="134" customFormat="1" ht="20.100000000000001" customHeight="1" x14ac:dyDescent="0.25">
      <c r="I79" s="132"/>
      <c r="J79" s="132"/>
    </row>
    <row r="80" spans="9:10" s="134" customFormat="1" ht="20.100000000000001" customHeight="1" x14ac:dyDescent="0.25">
      <c r="I80" s="132"/>
      <c r="J80" s="132"/>
    </row>
    <row r="81" spans="8:10" s="134" customFormat="1" ht="20.100000000000001" customHeight="1" x14ac:dyDescent="0.25">
      <c r="I81" s="132"/>
      <c r="J81" s="132"/>
    </row>
    <row r="82" spans="8:10" s="134" customFormat="1" ht="20.100000000000001" customHeight="1" x14ac:dyDescent="0.25">
      <c r="I82" s="132"/>
      <c r="J82" s="132"/>
    </row>
    <row r="83" spans="8:10" s="134" customFormat="1" ht="20.100000000000001" customHeight="1" x14ac:dyDescent="0.25">
      <c r="I83" s="132"/>
      <c r="J83" s="132"/>
    </row>
    <row r="84" spans="8:10" s="134" customFormat="1" ht="20.100000000000001" customHeight="1" x14ac:dyDescent="0.25">
      <c r="I84" s="132"/>
      <c r="J84" s="132"/>
    </row>
    <row r="85" spans="8:10" s="134" customFormat="1" ht="20.100000000000001" customHeight="1" x14ac:dyDescent="0.25">
      <c r="I85" s="132"/>
      <c r="J85" s="132"/>
    </row>
    <row r="86" spans="8:10" s="134" customFormat="1" x14ac:dyDescent="0.25">
      <c r="I86" s="132"/>
      <c r="J86" s="132"/>
    </row>
    <row r="87" spans="8:10" s="134" customFormat="1" x14ac:dyDescent="0.25">
      <c r="I87" s="132"/>
      <c r="J87" s="132"/>
    </row>
    <row r="88" spans="8:10" x14ac:dyDescent="0.25">
      <c r="H88"/>
      <c r="I88" s="130"/>
      <c r="J88" s="130"/>
    </row>
    <row r="89" spans="8:10" x14ac:dyDescent="0.25">
      <c r="H89"/>
      <c r="I89" s="130"/>
      <c r="J89" s="130"/>
    </row>
    <row r="90" spans="8:10" x14ac:dyDescent="0.25">
      <c r="H90"/>
      <c r="I90" s="130"/>
      <c r="J90" s="130"/>
    </row>
    <row r="91" spans="8:10" x14ac:dyDescent="0.25">
      <c r="H91"/>
      <c r="I91" s="130"/>
      <c r="J91" s="130"/>
    </row>
    <row r="92" spans="8:10" x14ac:dyDescent="0.25">
      <c r="H92"/>
      <c r="I92" s="130"/>
      <c r="J92" s="130"/>
    </row>
    <row r="93" spans="8:10" x14ac:dyDescent="0.25">
      <c r="H93"/>
      <c r="I93" s="130"/>
      <c r="J93" s="130"/>
    </row>
    <row r="94" spans="8:10" x14ac:dyDescent="0.25">
      <c r="H94"/>
      <c r="I94" s="130"/>
      <c r="J94" s="130"/>
    </row>
    <row r="95" spans="8:10" x14ac:dyDescent="0.25">
      <c r="H95"/>
      <c r="I95" s="130"/>
      <c r="J95" s="130"/>
    </row>
    <row r="96" spans="8:10" x14ac:dyDescent="0.25">
      <c r="H96"/>
      <c r="I96" s="130"/>
      <c r="J96" s="130"/>
    </row>
    <row r="97" spans="8:10" x14ac:dyDescent="0.25">
      <c r="H97"/>
      <c r="I97" s="130"/>
      <c r="J97" s="130"/>
    </row>
    <row r="98" spans="8:10" x14ac:dyDescent="0.25">
      <c r="H98"/>
      <c r="I98" s="130"/>
      <c r="J98" s="130"/>
    </row>
    <row r="99" spans="8:10" x14ac:dyDescent="0.25">
      <c r="I99" s="130"/>
      <c r="J99" s="130"/>
    </row>
    <row r="100" spans="8:10" x14ac:dyDescent="0.25">
      <c r="I100" s="130"/>
      <c r="J100" s="130"/>
    </row>
    <row r="101" spans="8:10" x14ac:dyDescent="0.25">
      <c r="I101" s="130"/>
      <c r="J101" s="130"/>
    </row>
    <row r="102" spans="8:10" x14ac:dyDescent="0.25">
      <c r="I102" s="130"/>
      <c r="J102" s="130"/>
    </row>
    <row r="103" spans="8:10" x14ac:dyDescent="0.25">
      <c r="I103" s="130"/>
      <c r="J103" s="130"/>
    </row>
    <row r="104" spans="8:10" x14ac:dyDescent="0.25">
      <c r="I104" s="130"/>
      <c r="J104" s="130"/>
    </row>
    <row r="105" spans="8:10" x14ac:dyDescent="0.25">
      <c r="H105"/>
    </row>
    <row r="106" spans="8:10" x14ac:dyDescent="0.25">
      <c r="H106"/>
    </row>
    <row r="107" spans="8:10" x14ac:dyDescent="0.25">
      <c r="H107"/>
    </row>
    <row r="108" spans="8:10" x14ac:dyDescent="0.25">
      <c r="H108"/>
    </row>
    <row r="109" spans="8:10" x14ac:dyDescent="0.25">
      <c r="H109"/>
    </row>
    <row r="110" spans="8:10" x14ac:dyDescent="0.25">
      <c r="H110"/>
    </row>
    <row r="111" spans="8:10" x14ac:dyDescent="0.25">
      <c r="H111"/>
    </row>
    <row r="112" spans="8:10" x14ac:dyDescent="0.25">
      <c r="H112"/>
    </row>
    <row r="113" spans="8:8" x14ac:dyDescent="0.25">
      <c r="H113"/>
    </row>
    <row r="114" spans="8:8" x14ac:dyDescent="0.25">
      <c r="H114"/>
    </row>
    <row r="115" spans="8:8" x14ac:dyDescent="0.25">
      <c r="H115"/>
    </row>
    <row r="116" spans="8:8" x14ac:dyDescent="0.25">
      <c r="H116"/>
    </row>
  </sheetData>
  <pageMargins left="0.7" right="0.7" top="0.75" bottom="0.75" header="0.3" footer="0.3"/>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workbookViewId="0">
      <selection activeCell="H35" sqref="H35"/>
    </sheetView>
  </sheetViews>
  <sheetFormatPr baseColWidth="10" defaultColWidth="12.5703125" defaultRowHeight="15.75" x14ac:dyDescent="0.25"/>
  <cols>
    <col min="1" max="1" width="4.42578125" style="40" customWidth="1"/>
    <col min="2" max="2" width="14" style="40" customWidth="1"/>
    <col min="3" max="3" width="15.85546875" style="40" customWidth="1"/>
    <col min="4" max="4" width="37.85546875" style="40" customWidth="1"/>
    <col min="5" max="5" width="14.7109375" style="40" customWidth="1"/>
    <col min="6" max="6" width="29" style="40" customWidth="1"/>
    <col min="7" max="7" width="12.7109375" style="45" customWidth="1"/>
    <col min="8" max="8" width="14.42578125" style="40" bestFit="1" customWidth="1"/>
    <col min="9" max="9" width="18" style="40" hidden="1" customWidth="1"/>
    <col min="10" max="10" width="12.5703125" style="40" hidden="1" customWidth="1"/>
    <col min="11" max="11" width="17.42578125" style="40" bestFit="1" customWidth="1"/>
    <col min="12" max="12" width="18.5703125" style="40" bestFit="1" customWidth="1"/>
    <col min="13" max="14" width="17.42578125" style="40" bestFit="1" customWidth="1"/>
    <col min="15" max="15" width="16.28515625" style="40" bestFit="1" customWidth="1"/>
    <col min="16" max="256" width="12.5703125" style="40"/>
    <col min="257" max="257" width="4.42578125" style="40" customWidth="1"/>
    <col min="258" max="258" width="14" style="40" customWidth="1"/>
    <col min="259" max="259" width="22.140625" style="40" customWidth="1"/>
    <col min="260" max="260" width="37.85546875" style="40" customWidth="1"/>
    <col min="261" max="261" width="18.42578125" style="40" customWidth="1"/>
    <col min="262" max="262" width="19" style="40" customWidth="1"/>
    <col min="263" max="263" width="12.7109375" style="40" customWidth="1"/>
    <col min="264" max="264" width="7.5703125" style="40" bestFit="1" customWidth="1"/>
    <col min="265" max="266" width="0" style="40" hidden="1" customWidth="1"/>
    <col min="267" max="267" width="13.7109375" style="40" bestFit="1" customWidth="1"/>
    <col min="268" max="512" width="12.5703125" style="40"/>
    <col min="513" max="513" width="4.42578125" style="40" customWidth="1"/>
    <col min="514" max="514" width="14" style="40" customWidth="1"/>
    <col min="515" max="515" width="22.140625" style="40" customWidth="1"/>
    <col min="516" max="516" width="37.85546875" style="40" customWidth="1"/>
    <col min="517" max="517" width="18.42578125" style="40" customWidth="1"/>
    <col min="518" max="518" width="19" style="40" customWidth="1"/>
    <col min="519" max="519" width="12.7109375" style="40" customWidth="1"/>
    <col min="520" max="520" width="7.5703125" style="40" bestFit="1" customWidth="1"/>
    <col min="521" max="522" width="0" style="40" hidden="1" customWidth="1"/>
    <col min="523" max="523" width="13.7109375" style="40" bestFit="1" customWidth="1"/>
    <col min="524" max="768" width="12.5703125" style="40"/>
    <col min="769" max="769" width="4.42578125" style="40" customWidth="1"/>
    <col min="770" max="770" width="14" style="40" customWidth="1"/>
    <col min="771" max="771" width="22.140625" style="40" customWidth="1"/>
    <col min="772" max="772" width="37.85546875" style="40" customWidth="1"/>
    <col min="773" max="773" width="18.42578125" style="40" customWidth="1"/>
    <col min="774" max="774" width="19" style="40" customWidth="1"/>
    <col min="775" max="775" width="12.7109375" style="40" customWidth="1"/>
    <col min="776" max="776" width="7.5703125" style="40" bestFit="1" customWidth="1"/>
    <col min="777" max="778" width="0" style="40" hidden="1" customWidth="1"/>
    <col min="779" max="779" width="13.7109375" style="40" bestFit="1" customWidth="1"/>
    <col min="780" max="1024" width="12.5703125" style="40"/>
    <col min="1025" max="1025" width="4.42578125" style="40" customWidth="1"/>
    <col min="1026" max="1026" width="14" style="40" customWidth="1"/>
    <col min="1027" max="1027" width="22.140625" style="40" customWidth="1"/>
    <col min="1028" max="1028" width="37.85546875" style="40" customWidth="1"/>
    <col min="1029" max="1029" width="18.42578125" style="40" customWidth="1"/>
    <col min="1030" max="1030" width="19" style="40" customWidth="1"/>
    <col min="1031" max="1031" width="12.7109375" style="40" customWidth="1"/>
    <col min="1032" max="1032" width="7.5703125" style="40" bestFit="1" customWidth="1"/>
    <col min="1033" max="1034" width="0" style="40" hidden="1" customWidth="1"/>
    <col min="1035" max="1035" width="13.7109375" style="40" bestFit="1" customWidth="1"/>
    <col min="1036" max="1280" width="12.5703125" style="40"/>
    <col min="1281" max="1281" width="4.42578125" style="40" customWidth="1"/>
    <col min="1282" max="1282" width="14" style="40" customWidth="1"/>
    <col min="1283" max="1283" width="22.140625" style="40" customWidth="1"/>
    <col min="1284" max="1284" width="37.85546875" style="40" customWidth="1"/>
    <col min="1285" max="1285" width="18.42578125" style="40" customWidth="1"/>
    <col min="1286" max="1286" width="19" style="40" customWidth="1"/>
    <col min="1287" max="1287" width="12.7109375" style="40" customWidth="1"/>
    <col min="1288" max="1288" width="7.5703125" style="40" bestFit="1" customWidth="1"/>
    <col min="1289" max="1290" width="0" style="40" hidden="1" customWidth="1"/>
    <col min="1291" max="1291" width="13.7109375" style="40" bestFit="1" customWidth="1"/>
    <col min="1292" max="1536" width="12.5703125" style="40"/>
    <col min="1537" max="1537" width="4.42578125" style="40" customWidth="1"/>
    <col min="1538" max="1538" width="14" style="40" customWidth="1"/>
    <col min="1539" max="1539" width="22.140625" style="40" customWidth="1"/>
    <col min="1540" max="1540" width="37.85546875" style="40" customWidth="1"/>
    <col min="1541" max="1541" width="18.42578125" style="40" customWidth="1"/>
    <col min="1542" max="1542" width="19" style="40" customWidth="1"/>
    <col min="1543" max="1543" width="12.7109375" style="40" customWidth="1"/>
    <col min="1544" max="1544" width="7.5703125" style="40" bestFit="1" customWidth="1"/>
    <col min="1545" max="1546" width="0" style="40" hidden="1" customWidth="1"/>
    <col min="1547" max="1547" width="13.7109375" style="40" bestFit="1" customWidth="1"/>
    <col min="1548" max="1792" width="12.5703125" style="40"/>
    <col min="1793" max="1793" width="4.42578125" style="40" customWidth="1"/>
    <col min="1794" max="1794" width="14" style="40" customWidth="1"/>
    <col min="1795" max="1795" width="22.140625" style="40" customWidth="1"/>
    <col min="1796" max="1796" width="37.85546875" style="40" customWidth="1"/>
    <col min="1797" max="1797" width="18.42578125" style="40" customWidth="1"/>
    <col min="1798" max="1798" width="19" style="40" customWidth="1"/>
    <col min="1799" max="1799" width="12.7109375" style="40" customWidth="1"/>
    <col min="1800" max="1800" width="7.5703125" style="40" bestFit="1" customWidth="1"/>
    <col min="1801" max="1802" width="0" style="40" hidden="1" customWidth="1"/>
    <col min="1803" max="1803" width="13.7109375" style="40" bestFit="1" customWidth="1"/>
    <col min="1804" max="2048" width="12.5703125" style="40"/>
    <col min="2049" max="2049" width="4.42578125" style="40" customWidth="1"/>
    <col min="2050" max="2050" width="14" style="40" customWidth="1"/>
    <col min="2051" max="2051" width="22.140625" style="40" customWidth="1"/>
    <col min="2052" max="2052" width="37.85546875" style="40" customWidth="1"/>
    <col min="2053" max="2053" width="18.42578125" style="40" customWidth="1"/>
    <col min="2054" max="2054" width="19" style="40" customWidth="1"/>
    <col min="2055" max="2055" width="12.7109375" style="40" customWidth="1"/>
    <col min="2056" max="2056" width="7.5703125" style="40" bestFit="1" customWidth="1"/>
    <col min="2057" max="2058" width="0" style="40" hidden="1" customWidth="1"/>
    <col min="2059" max="2059" width="13.7109375" style="40" bestFit="1" customWidth="1"/>
    <col min="2060" max="2304" width="12.5703125" style="40"/>
    <col min="2305" max="2305" width="4.42578125" style="40" customWidth="1"/>
    <col min="2306" max="2306" width="14" style="40" customWidth="1"/>
    <col min="2307" max="2307" width="22.140625" style="40" customWidth="1"/>
    <col min="2308" max="2308" width="37.85546875" style="40" customWidth="1"/>
    <col min="2309" max="2309" width="18.42578125" style="40" customWidth="1"/>
    <col min="2310" max="2310" width="19" style="40" customWidth="1"/>
    <col min="2311" max="2311" width="12.7109375" style="40" customWidth="1"/>
    <col min="2312" max="2312" width="7.5703125" style="40" bestFit="1" customWidth="1"/>
    <col min="2313" max="2314" width="0" style="40" hidden="1" customWidth="1"/>
    <col min="2315" max="2315" width="13.7109375" style="40" bestFit="1" customWidth="1"/>
    <col min="2316" max="2560" width="12.5703125" style="40"/>
    <col min="2561" max="2561" width="4.42578125" style="40" customWidth="1"/>
    <col min="2562" max="2562" width="14" style="40" customWidth="1"/>
    <col min="2563" max="2563" width="22.140625" style="40" customWidth="1"/>
    <col min="2564" max="2564" width="37.85546875" style="40" customWidth="1"/>
    <col min="2565" max="2565" width="18.42578125" style="40" customWidth="1"/>
    <col min="2566" max="2566" width="19" style="40" customWidth="1"/>
    <col min="2567" max="2567" width="12.7109375" style="40" customWidth="1"/>
    <col min="2568" max="2568" width="7.5703125" style="40" bestFit="1" customWidth="1"/>
    <col min="2569" max="2570" width="0" style="40" hidden="1" customWidth="1"/>
    <col min="2571" max="2571" width="13.7109375" style="40" bestFit="1" customWidth="1"/>
    <col min="2572" max="2816" width="12.5703125" style="40"/>
    <col min="2817" max="2817" width="4.42578125" style="40" customWidth="1"/>
    <col min="2818" max="2818" width="14" style="40" customWidth="1"/>
    <col min="2819" max="2819" width="22.140625" style="40" customWidth="1"/>
    <col min="2820" max="2820" width="37.85546875" style="40" customWidth="1"/>
    <col min="2821" max="2821" width="18.42578125" style="40" customWidth="1"/>
    <col min="2822" max="2822" width="19" style="40" customWidth="1"/>
    <col min="2823" max="2823" width="12.7109375" style="40" customWidth="1"/>
    <col min="2824" max="2824" width="7.5703125" style="40" bestFit="1" customWidth="1"/>
    <col min="2825" max="2826" width="0" style="40" hidden="1" customWidth="1"/>
    <col min="2827" max="2827" width="13.7109375" style="40" bestFit="1" customWidth="1"/>
    <col min="2828" max="3072" width="12.5703125" style="40"/>
    <col min="3073" max="3073" width="4.42578125" style="40" customWidth="1"/>
    <col min="3074" max="3074" width="14" style="40" customWidth="1"/>
    <col min="3075" max="3075" width="22.140625" style="40" customWidth="1"/>
    <col min="3076" max="3076" width="37.85546875" style="40" customWidth="1"/>
    <col min="3077" max="3077" width="18.42578125" style="40" customWidth="1"/>
    <col min="3078" max="3078" width="19" style="40" customWidth="1"/>
    <col min="3079" max="3079" width="12.7109375" style="40" customWidth="1"/>
    <col min="3080" max="3080" width="7.5703125" style="40" bestFit="1" customWidth="1"/>
    <col min="3081" max="3082" width="0" style="40" hidden="1" customWidth="1"/>
    <col min="3083" max="3083" width="13.7109375" style="40" bestFit="1" customWidth="1"/>
    <col min="3084" max="3328" width="12.5703125" style="40"/>
    <col min="3329" max="3329" width="4.42578125" style="40" customWidth="1"/>
    <col min="3330" max="3330" width="14" style="40" customWidth="1"/>
    <col min="3331" max="3331" width="22.140625" style="40" customWidth="1"/>
    <col min="3332" max="3332" width="37.85546875" style="40" customWidth="1"/>
    <col min="3333" max="3333" width="18.42578125" style="40" customWidth="1"/>
    <col min="3334" max="3334" width="19" style="40" customWidth="1"/>
    <col min="3335" max="3335" width="12.7109375" style="40" customWidth="1"/>
    <col min="3336" max="3336" width="7.5703125" style="40" bestFit="1" customWidth="1"/>
    <col min="3337" max="3338" width="0" style="40" hidden="1" customWidth="1"/>
    <col min="3339" max="3339" width="13.7109375" style="40" bestFit="1" customWidth="1"/>
    <col min="3340" max="3584" width="12.5703125" style="40"/>
    <col min="3585" max="3585" width="4.42578125" style="40" customWidth="1"/>
    <col min="3586" max="3586" width="14" style="40" customWidth="1"/>
    <col min="3587" max="3587" width="22.140625" style="40" customWidth="1"/>
    <col min="3588" max="3588" width="37.85546875" style="40" customWidth="1"/>
    <col min="3589" max="3589" width="18.42578125" style="40" customWidth="1"/>
    <col min="3590" max="3590" width="19" style="40" customWidth="1"/>
    <col min="3591" max="3591" width="12.7109375" style="40" customWidth="1"/>
    <col min="3592" max="3592" width="7.5703125" style="40" bestFit="1" customWidth="1"/>
    <col min="3593" max="3594" width="0" style="40" hidden="1" customWidth="1"/>
    <col min="3595" max="3595" width="13.7109375" style="40" bestFit="1" customWidth="1"/>
    <col min="3596" max="3840" width="12.5703125" style="40"/>
    <col min="3841" max="3841" width="4.42578125" style="40" customWidth="1"/>
    <col min="3842" max="3842" width="14" style="40" customWidth="1"/>
    <col min="3843" max="3843" width="22.140625" style="40" customWidth="1"/>
    <col min="3844" max="3844" width="37.85546875" style="40" customWidth="1"/>
    <col min="3845" max="3845" width="18.42578125" style="40" customWidth="1"/>
    <col min="3846" max="3846" width="19" style="40" customWidth="1"/>
    <col min="3847" max="3847" width="12.7109375" style="40" customWidth="1"/>
    <col min="3848" max="3848" width="7.5703125" style="40" bestFit="1" customWidth="1"/>
    <col min="3849" max="3850" width="0" style="40" hidden="1" customWidth="1"/>
    <col min="3851" max="3851" width="13.7109375" style="40" bestFit="1" customWidth="1"/>
    <col min="3852" max="4096" width="12.5703125" style="40"/>
    <col min="4097" max="4097" width="4.42578125" style="40" customWidth="1"/>
    <col min="4098" max="4098" width="14" style="40" customWidth="1"/>
    <col min="4099" max="4099" width="22.140625" style="40" customWidth="1"/>
    <col min="4100" max="4100" width="37.85546875" style="40" customWidth="1"/>
    <col min="4101" max="4101" width="18.42578125" style="40" customWidth="1"/>
    <col min="4102" max="4102" width="19" style="40" customWidth="1"/>
    <col min="4103" max="4103" width="12.7109375" style="40" customWidth="1"/>
    <col min="4104" max="4104" width="7.5703125" style="40" bestFit="1" customWidth="1"/>
    <col min="4105" max="4106" width="0" style="40" hidden="1" customWidth="1"/>
    <col min="4107" max="4107" width="13.7109375" style="40" bestFit="1" customWidth="1"/>
    <col min="4108" max="4352" width="12.5703125" style="40"/>
    <col min="4353" max="4353" width="4.42578125" style="40" customWidth="1"/>
    <col min="4354" max="4354" width="14" style="40" customWidth="1"/>
    <col min="4355" max="4355" width="22.140625" style="40" customWidth="1"/>
    <col min="4356" max="4356" width="37.85546875" style="40" customWidth="1"/>
    <col min="4357" max="4357" width="18.42578125" style="40" customWidth="1"/>
    <col min="4358" max="4358" width="19" style="40" customWidth="1"/>
    <col min="4359" max="4359" width="12.7109375" style="40" customWidth="1"/>
    <col min="4360" max="4360" width="7.5703125" style="40" bestFit="1" customWidth="1"/>
    <col min="4361" max="4362" width="0" style="40" hidden="1" customWidth="1"/>
    <col min="4363" max="4363" width="13.7109375" style="40" bestFit="1" customWidth="1"/>
    <col min="4364" max="4608" width="12.5703125" style="40"/>
    <col min="4609" max="4609" width="4.42578125" style="40" customWidth="1"/>
    <col min="4610" max="4610" width="14" style="40" customWidth="1"/>
    <col min="4611" max="4611" width="22.140625" style="40" customWidth="1"/>
    <col min="4612" max="4612" width="37.85546875" style="40" customWidth="1"/>
    <col min="4613" max="4613" width="18.42578125" style="40" customWidth="1"/>
    <col min="4614" max="4614" width="19" style="40" customWidth="1"/>
    <col min="4615" max="4615" width="12.7109375" style="40" customWidth="1"/>
    <col min="4616" max="4616" width="7.5703125" style="40" bestFit="1" customWidth="1"/>
    <col min="4617" max="4618" width="0" style="40" hidden="1" customWidth="1"/>
    <col min="4619" max="4619" width="13.7109375" style="40" bestFit="1" customWidth="1"/>
    <col min="4620" max="4864" width="12.5703125" style="40"/>
    <col min="4865" max="4865" width="4.42578125" style="40" customWidth="1"/>
    <col min="4866" max="4866" width="14" style="40" customWidth="1"/>
    <col min="4867" max="4867" width="22.140625" style="40" customWidth="1"/>
    <col min="4868" max="4868" width="37.85546875" style="40" customWidth="1"/>
    <col min="4869" max="4869" width="18.42578125" style="40" customWidth="1"/>
    <col min="4870" max="4870" width="19" style="40" customWidth="1"/>
    <col min="4871" max="4871" width="12.7109375" style="40" customWidth="1"/>
    <col min="4872" max="4872" width="7.5703125" style="40" bestFit="1" customWidth="1"/>
    <col min="4873" max="4874" width="0" style="40" hidden="1" customWidth="1"/>
    <col min="4875" max="4875" width="13.7109375" style="40" bestFit="1" customWidth="1"/>
    <col min="4876" max="5120" width="12.5703125" style="40"/>
    <col min="5121" max="5121" width="4.42578125" style="40" customWidth="1"/>
    <col min="5122" max="5122" width="14" style="40" customWidth="1"/>
    <col min="5123" max="5123" width="22.140625" style="40" customWidth="1"/>
    <col min="5124" max="5124" width="37.85546875" style="40" customWidth="1"/>
    <col min="5125" max="5125" width="18.42578125" style="40" customWidth="1"/>
    <col min="5126" max="5126" width="19" style="40" customWidth="1"/>
    <col min="5127" max="5127" width="12.7109375" style="40" customWidth="1"/>
    <col min="5128" max="5128" width="7.5703125" style="40" bestFit="1" customWidth="1"/>
    <col min="5129" max="5130" width="0" style="40" hidden="1" customWidth="1"/>
    <col min="5131" max="5131" width="13.7109375" style="40" bestFit="1" customWidth="1"/>
    <col min="5132" max="5376" width="12.5703125" style="40"/>
    <col min="5377" max="5377" width="4.42578125" style="40" customWidth="1"/>
    <col min="5378" max="5378" width="14" style="40" customWidth="1"/>
    <col min="5379" max="5379" width="22.140625" style="40" customWidth="1"/>
    <col min="5380" max="5380" width="37.85546875" style="40" customWidth="1"/>
    <col min="5381" max="5381" width="18.42578125" style="40" customWidth="1"/>
    <col min="5382" max="5382" width="19" style="40" customWidth="1"/>
    <col min="5383" max="5383" width="12.7109375" style="40" customWidth="1"/>
    <col min="5384" max="5384" width="7.5703125" style="40" bestFit="1" customWidth="1"/>
    <col min="5385" max="5386" width="0" style="40" hidden="1" customWidth="1"/>
    <col min="5387" max="5387" width="13.7109375" style="40" bestFit="1" customWidth="1"/>
    <col min="5388" max="5632" width="12.5703125" style="40"/>
    <col min="5633" max="5633" width="4.42578125" style="40" customWidth="1"/>
    <col min="5634" max="5634" width="14" style="40" customWidth="1"/>
    <col min="5635" max="5635" width="22.140625" style="40" customWidth="1"/>
    <col min="5636" max="5636" width="37.85546875" style="40" customWidth="1"/>
    <col min="5637" max="5637" width="18.42578125" style="40" customWidth="1"/>
    <col min="5638" max="5638" width="19" style="40" customWidth="1"/>
    <col min="5639" max="5639" width="12.7109375" style="40" customWidth="1"/>
    <col min="5640" max="5640" width="7.5703125" style="40" bestFit="1" customWidth="1"/>
    <col min="5641" max="5642" width="0" style="40" hidden="1" customWidth="1"/>
    <col min="5643" max="5643" width="13.7109375" style="40" bestFit="1" customWidth="1"/>
    <col min="5644" max="5888" width="12.5703125" style="40"/>
    <col min="5889" max="5889" width="4.42578125" style="40" customWidth="1"/>
    <col min="5890" max="5890" width="14" style="40" customWidth="1"/>
    <col min="5891" max="5891" width="22.140625" style="40" customWidth="1"/>
    <col min="5892" max="5892" width="37.85546875" style="40" customWidth="1"/>
    <col min="5893" max="5893" width="18.42578125" style="40" customWidth="1"/>
    <col min="5894" max="5894" width="19" style="40" customWidth="1"/>
    <col min="5895" max="5895" width="12.7109375" style="40" customWidth="1"/>
    <col min="5896" max="5896" width="7.5703125" style="40" bestFit="1" customWidth="1"/>
    <col min="5897" max="5898" width="0" style="40" hidden="1" customWidth="1"/>
    <col min="5899" max="5899" width="13.7109375" style="40" bestFit="1" customWidth="1"/>
    <col min="5900" max="6144" width="12.5703125" style="40"/>
    <col min="6145" max="6145" width="4.42578125" style="40" customWidth="1"/>
    <col min="6146" max="6146" width="14" style="40" customWidth="1"/>
    <col min="6147" max="6147" width="22.140625" style="40" customWidth="1"/>
    <col min="6148" max="6148" width="37.85546875" style="40" customWidth="1"/>
    <col min="6149" max="6149" width="18.42578125" style="40" customWidth="1"/>
    <col min="6150" max="6150" width="19" style="40" customWidth="1"/>
    <col min="6151" max="6151" width="12.7109375" style="40" customWidth="1"/>
    <col min="6152" max="6152" width="7.5703125" style="40" bestFit="1" customWidth="1"/>
    <col min="6153" max="6154" width="0" style="40" hidden="1" customWidth="1"/>
    <col min="6155" max="6155" width="13.7109375" style="40" bestFit="1" customWidth="1"/>
    <col min="6156" max="6400" width="12.5703125" style="40"/>
    <col min="6401" max="6401" width="4.42578125" style="40" customWidth="1"/>
    <col min="6402" max="6402" width="14" style="40" customWidth="1"/>
    <col min="6403" max="6403" width="22.140625" style="40" customWidth="1"/>
    <col min="6404" max="6404" width="37.85546875" style="40" customWidth="1"/>
    <col min="6405" max="6405" width="18.42578125" style="40" customWidth="1"/>
    <col min="6406" max="6406" width="19" style="40" customWidth="1"/>
    <col min="6407" max="6407" width="12.7109375" style="40" customWidth="1"/>
    <col min="6408" max="6408" width="7.5703125" style="40" bestFit="1" customWidth="1"/>
    <col min="6409" max="6410" width="0" style="40" hidden="1" customWidth="1"/>
    <col min="6411" max="6411" width="13.7109375" style="40" bestFit="1" customWidth="1"/>
    <col min="6412" max="6656" width="12.5703125" style="40"/>
    <col min="6657" max="6657" width="4.42578125" style="40" customWidth="1"/>
    <col min="6658" max="6658" width="14" style="40" customWidth="1"/>
    <col min="6659" max="6659" width="22.140625" style="40" customWidth="1"/>
    <col min="6660" max="6660" width="37.85546875" style="40" customWidth="1"/>
    <col min="6661" max="6661" width="18.42578125" style="40" customWidth="1"/>
    <col min="6662" max="6662" width="19" style="40" customWidth="1"/>
    <col min="6663" max="6663" width="12.7109375" style="40" customWidth="1"/>
    <col min="6664" max="6664" width="7.5703125" style="40" bestFit="1" customWidth="1"/>
    <col min="6665" max="6666" width="0" style="40" hidden="1" customWidth="1"/>
    <col min="6667" max="6667" width="13.7109375" style="40" bestFit="1" customWidth="1"/>
    <col min="6668" max="6912" width="12.5703125" style="40"/>
    <col min="6913" max="6913" width="4.42578125" style="40" customWidth="1"/>
    <col min="6914" max="6914" width="14" style="40" customWidth="1"/>
    <col min="6915" max="6915" width="22.140625" style="40" customWidth="1"/>
    <col min="6916" max="6916" width="37.85546875" style="40" customWidth="1"/>
    <col min="6917" max="6917" width="18.42578125" style="40" customWidth="1"/>
    <col min="6918" max="6918" width="19" style="40" customWidth="1"/>
    <col min="6919" max="6919" width="12.7109375" style="40" customWidth="1"/>
    <col min="6920" max="6920" width="7.5703125" style="40" bestFit="1" customWidth="1"/>
    <col min="6921" max="6922" width="0" style="40" hidden="1" customWidth="1"/>
    <col min="6923" max="6923" width="13.7109375" style="40" bestFit="1" customWidth="1"/>
    <col min="6924" max="7168" width="12.5703125" style="40"/>
    <col min="7169" max="7169" width="4.42578125" style="40" customWidth="1"/>
    <col min="7170" max="7170" width="14" style="40" customWidth="1"/>
    <col min="7171" max="7171" width="22.140625" style="40" customWidth="1"/>
    <col min="7172" max="7172" width="37.85546875" style="40" customWidth="1"/>
    <col min="7173" max="7173" width="18.42578125" style="40" customWidth="1"/>
    <col min="7174" max="7174" width="19" style="40" customWidth="1"/>
    <col min="7175" max="7175" width="12.7109375" style="40" customWidth="1"/>
    <col min="7176" max="7176" width="7.5703125" style="40" bestFit="1" customWidth="1"/>
    <col min="7177" max="7178" width="0" style="40" hidden="1" customWidth="1"/>
    <col min="7179" max="7179" width="13.7109375" style="40" bestFit="1" customWidth="1"/>
    <col min="7180" max="7424" width="12.5703125" style="40"/>
    <col min="7425" max="7425" width="4.42578125" style="40" customWidth="1"/>
    <col min="7426" max="7426" width="14" style="40" customWidth="1"/>
    <col min="7427" max="7427" width="22.140625" style="40" customWidth="1"/>
    <col min="7428" max="7428" width="37.85546875" style="40" customWidth="1"/>
    <col min="7429" max="7429" width="18.42578125" style="40" customWidth="1"/>
    <col min="7430" max="7430" width="19" style="40" customWidth="1"/>
    <col min="7431" max="7431" width="12.7109375" style="40" customWidth="1"/>
    <col min="7432" max="7432" width="7.5703125" style="40" bestFit="1" customWidth="1"/>
    <col min="7433" max="7434" width="0" style="40" hidden="1" customWidth="1"/>
    <col min="7435" max="7435" width="13.7109375" style="40" bestFit="1" customWidth="1"/>
    <col min="7436" max="7680" width="12.5703125" style="40"/>
    <col min="7681" max="7681" width="4.42578125" style="40" customWidth="1"/>
    <col min="7682" max="7682" width="14" style="40" customWidth="1"/>
    <col min="7683" max="7683" width="22.140625" style="40" customWidth="1"/>
    <col min="7684" max="7684" width="37.85546875" style="40" customWidth="1"/>
    <col min="7685" max="7685" width="18.42578125" style="40" customWidth="1"/>
    <col min="7686" max="7686" width="19" style="40" customWidth="1"/>
    <col min="7687" max="7687" width="12.7109375" style="40" customWidth="1"/>
    <col min="7688" max="7688" width="7.5703125" style="40" bestFit="1" customWidth="1"/>
    <col min="7689" max="7690" width="0" style="40" hidden="1" customWidth="1"/>
    <col min="7691" max="7691" width="13.7109375" style="40" bestFit="1" customWidth="1"/>
    <col min="7692" max="7936" width="12.5703125" style="40"/>
    <col min="7937" max="7937" width="4.42578125" style="40" customWidth="1"/>
    <col min="7938" max="7938" width="14" style="40" customWidth="1"/>
    <col min="7939" max="7939" width="22.140625" style="40" customWidth="1"/>
    <col min="7940" max="7940" width="37.85546875" style="40" customWidth="1"/>
    <col min="7941" max="7941" width="18.42578125" style="40" customWidth="1"/>
    <col min="7942" max="7942" width="19" style="40" customWidth="1"/>
    <col min="7943" max="7943" width="12.7109375" style="40" customWidth="1"/>
    <col min="7944" max="7944" width="7.5703125" style="40" bestFit="1" customWidth="1"/>
    <col min="7945" max="7946" width="0" style="40" hidden="1" customWidth="1"/>
    <col min="7947" max="7947" width="13.7109375" style="40" bestFit="1" customWidth="1"/>
    <col min="7948" max="8192" width="12.5703125" style="40"/>
    <col min="8193" max="8193" width="4.42578125" style="40" customWidth="1"/>
    <col min="8194" max="8194" width="14" style="40" customWidth="1"/>
    <col min="8195" max="8195" width="22.140625" style="40" customWidth="1"/>
    <col min="8196" max="8196" width="37.85546875" style="40" customWidth="1"/>
    <col min="8197" max="8197" width="18.42578125" style="40" customWidth="1"/>
    <col min="8198" max="8198" width="19" style="40" customWidth="1"/>
    <col min="8199" max="8199" width="12.7109375" style="40" customWidth="1"/>
    <col min="8200" max="8200" width="7.5703125" style="40" bestFit="1" customWidth="1"/>
    <col min="8201" max="8202" width="0" style="40" hidden="1" customWidth="1"/>
    <col min="8203" max="8203" width="13.7109375" style="40" bestFit="1" customWidth="1"/>
    <col min="8204" max="8448" width="12.5703125" style="40"/>
    <col min="8449" max="8449" width="4.42578125" style="40" customWidth="1"/>
    <col min="8450" max="8450" width="14" style="40" customWidth="1"/>
    <col min="8451" max="8451" width="22.140625" style="40" customWidth="1"/>
    <col min="8452" max="8452" width="37.85546875" style="40" customWidth="1"/>
    <col min="8453" max="8453" width="18.42578125" style="40" customWidth="1"/>
    <col min="8454" max="8454" width="19" style="40" customWidth="1"/>
    <col min="8455" max="8455" width="12.7109375" style="40" customWidth="1"/>
    <col min="8456" max="8456" width="7.5703125" style="40" bestFit="1" customWidth="1"/>
    <col min="8457" max="8458" width="0" style="40" hidden="1" customWidth="1"/>
    <col min="8459" max="8459" width="13.7109375" style="40" bestFit="1" customWidth="1"/>
    <col min="8460" max="8704" width="12.5703125" style="40"/>
    <col min="8705" max="8705" width="4.42578125" style="40" customWidth="1"/>
    <col min="8706" max="8706" width="14" style="40" customWidth="1"/>
    <col min="8707" max="8707" width="22.140625" style="40" customWidth="1"/>
    <col min="8708" max="8708" width="37.85546875" style="40" customWidth="1"/>
    <col min="8709" max="8709" width="18.42578125" style="40" customWidth="1"/>
    <col min="8710" max="8710" width="19" style="40" customWidth="1"/>
    <col min="8711" max="8711" width="12.7109375" style="40" customWidth="1"/>
    <col min="8712" max="8712" width="7.5703125" style="40" bestFit="1" customWidth="1"/>
    <col min="8713" max="8714" width="0" style="40" hidden="1" customWidth="1"/>
    <col min="8715" max="8715" width="13.7109375" style="40" bestFit="1" customWidth="1"/>
    <col min="8716" max="8960" width="12.5703125" style="40"/>
    <col min="8961" max="8961" width="4.42578125" style="40" customWidth="1"/>
    <col min="8962" max="8962" width="14" style="40" customWidth="1"/>
    <col min="8963" max="8963" width="22.140625" style="40" customWidth="1"/>
    <col min="8964" max="8964" width="37.85546875" style="40" customWidth="1"/>
    <col min="8965" max="8965" width="18.42578125" style="40" customWidth="1"/>
    <col min="8966" max="8966" width="19" style="40" customWidth="1"/>
    <col min="8967" max="8967" width="12.7109375" style="40" customWidth="1"/>
    <col min="8968" max="8968" width="7.5703125" style="40" bestFit="1" customWidth="1"/>
    <col min="8969" max="8970" width="0" style="40" hidden="1" customWidth="1"/>
    <col min="8971" max="8971" width="13.7109375" style="40" bestFit="1" customWidth="1"/>
    <col min="8972" max="9216" width="12.5703125" style="40"/>
    <col min="9217" max="9217" width="4.42578125" style="40" customWidth="1"/>
    <col min="9218" max="9218" width="14" style="40" customWidth="1"/>
    <col min="9219" max="9219" width="22.140625" style="40" customWidth="1"/>
    <col min="9220" max="9220" width="37.85546875" style="40" customWidth="1"/>
    <col min="9221" max="9221" width="18.42578125" style="40" customWidth="1"/>
    <col min="9222" max="9222" width="19" style="40" customWidth="1"/>
    <col min="9223" max="9223" width="12.7109375" style="40" customWidth="1"/>
    <col min="9224" max="9224" width="7.5703125" style="40" bestFit="1" customWidth="1"/>
    <col min="9225" max="9226" width="0" style="40" hidden="1" customWidth="1"/>
    <col min="9227" max="9227" width="13.7109375" style="40" bestFit="1" customWidth="1"/>
    <col min="9228" max="9472" width="12.5703125" style="40"/>
    <col min="9473" max="9473" width="4.42578125" style="40" customWidth="1"/>
    <col min="9474" max="9474" width="14" style="40" customWidth="1"/>
    <col min="9475" max="9475" width="22.140625" style="40" customWidth="1"/>
    <col min="9476" max="9476" width="37.85546875" style="40" customWidth="1"/>
    <col min="9477" max="9477" width="18.42578125" style="40" customWidth="1"/>
    <col min="9478" max="9478" width="19" style="40" customWidth="1"/>
    <col min="9479" max="9479" width="12.7109375" style="40" customWidth="1"/>
    <col min="9480" max="9480" width="7.5703125" style="40" bestFit="1" customWidth="1"/>
    <col min="9481" max="9482" width="0" style="40" hidden="1" customWidth="1"/>
    <col min="9483" max="9483" width="13.7109375" style="40" bestFit="1" customWidth="1"/>
    <col min="9484" max="9728" width="12.5703125" style="40"/>
    <col min="9729" max="9729" width="4.42578125" style="40" customWidth="1"/>
    <col min="9730" max="9730" width="14" style="40" customWidth="1"/>
    <col min="9731" max="9731" width="22.140625" style="40" customWidth="1"/>
    <col min="9732" max="9732" width="37.85546875" style="40" customWidth="1"/>
    <col min="9733" max="9733" width="18.42578125" style="40" customWidth="1"/>
    <col min="9734" max="9734" width="19" style="40" customWidth="1"/>
    <col min="9735" max="9735" width="12.7109375" style="40" customWidth="1"/>
    <col min="9736" max="9736" width="7.5703125" style="40" bestFit="1" customWidth="1"/>
    <col min="9737" max="9738" width="0" style="40" hidden="1" customWidth="1"/>
    <col min="9739" max="9739" width="13.7109375" style="40" bestFit="1" customWidth="1"/>
    <col min="9740" max="9984" width="12.5703125" style="40"/>
    <col min="9985" max="9985" width="4.42578125" style="40" customWidth="1"/>
    <col min="9986" max="9986" width="14" style="40" customWidth="1"/>
    <col min="9987" max="9987" width="22.140625" style="40" customWidth="1"/>
    <col min="9988" max="9988" width="37.85546875" style="40" customWidth="1"/>
    <col min="9989" max="9989" width="18.42578125" style="40" customWidth="1"/>
    <col min="9990" max="9990" width="19" style="40" customWidth="1"/>
    <col min="9991" max="9991" width="12.7109375" style="40" customWidth="1"/>
    <col min="9992" max="9992" width="7.5703125" style="40" bestFit="1" customWidth="1"/>
    <col min="9993" max="9994" width="0" style="40" hidden="1" customWidth="1"/>
    <col min="9995" max="9995" width="13.7109375" style="40" bestFit="1" customWidth="1"/>
    <col min="9996" max="10240" width="12.5703125" style="40"/>
    <col min="10241" max="10241" width="4.42578125" style="40" customWidth="1"/>
    <col min="10242" max="10242" width="14" style="40" customWidth="1"/>
    <col min="10243" max="10243" width="22.140625" style="40" customWidth="1"/>
    <col min="10244" max="10244" width="37.85546875" style="40" customWidth="1"/>
    <col min="10245" max="10245" width="18.42578125" style="40" customWidth="1"/>
    <col min="10246" max="10246" width="19" style="40" customWidth="1"/>
    <col min="10247" max="10247" width="12.7109375" style="40" customWidth="1"/>
    <col min="10248" max="10248" width="7.5703125" style="40" bestFit="1" customWidth="1"/>
    <col min="10249" max="10250" width="0" style="40" hidden="1" customWidth="1"/>
    <col min="10251" max="10251" width="13.7109375" style="40" bestFit="1" customWidth="1"/>
    <col min="10252" max="10496" width="12.5703125" style="40"/>
    <col min="10497" max="10497" width="4.42578125" style="40" customWidth="1"/>
    <col min="10498" max="10498" width="14" style="40" customWidth="1"/>
    <col min="10499" max="10499" width="22.140625" style="40" customWidth="1"/>
    <col min="10500" max="10500" width="37.85546875" style="40" customWidth="1"/>
    <col min="10501" max="10501" width="18.42578125" style="40" customWidth="1"/>
    <col min="10502" max="10502" width="19" style="40" customWidth="1"/>
    <col min="10503" max="10503" width="12.7109375" style="40" customWidth="1"/>
    <col min="10504" max="10504" width="7.5703125" style="40" bestFit="1" customWidth="1"/>
    <col min="10505" max="10506" width="0" style="40" hidden="1" customWidth="1"/>
    <col min="10507" max="10507" width="13.7109375" style="40" bestFit="1" customWidth="1"/>
    <col min="10508" max="10752" width="12.5703125" style="40"/>
    <col min="10753" max="10753" width="4.42578125" style="40" customWidth="1"/>
    <col min="10754" max="10754" width="14" style="40" customWidth="1"/>
    <col min="10755" max="10755" width="22.140625" style="40" customWidth="1"/>
    <col min="10756" max="10756" width="37.85546875" style="40" customWidth="1"/>
    <col min="10757" max="10757" width="18.42578125" style="40" customWidth="1"/>
    <col min="10758" max="10758" width="19" style="40" customWidth="1"/>
    <col min="10759" max="10759" width="12.7109375" style="40" customWidth="1"/>
    <col min="10760" max="10760" width="7.5703125" style="40" bestFit="1" customWidth="1"/>
    <col min="10761" max="10762" width="0" style="40" hidden="1" customWidth="1"/>
    <col min="10763" max="10763" width="13.7109375" style="40" bestFit="1" customWidth="1"/>
    <col min="10764" max="11008" width="12.5703125" style="40"/>
    <col min="11009" max="11009" width="4.42578125" style="40" customWidth="1"/>
    <col min="11010" max="11010" width="14" style="40" customWidth="1"/>
    <col min="11011" max="11011" width="22.140625" style="40" customWidth="1"/>
    <col min="11012" max="11012" width="37.85546875" style="40" customWidth="1"/>
    <col min="11013" max="11013" width="18.42578125" style="40" customWidth="1"/>
    <col min="11014" max="11014" width="19" style="40" customWidth="1"/>
    <col min="11015" max="11015" width="12.7109375" style="40" customWidth="1"/>
    <col min="11016" max="11016" width="7.5703125" style="40" bestFit="1" customWidth="1"/>
    <col min="11017" max="11018" width="0" style="40" hidden="1" customWidth="1"/>
    <col min="11019" max="11019" width="13.7109375" style="40" bestFit="1" customWidth="1"/>
    <col min="11020" max="11264" width="12.5703125" style="40"/>
    <col min="11265" max="11265" width="4.42578125" style="40" customWidth="1"/>
    <col min="11266" max="11266" width="14" style="40" customWidth="1"/>
    <col min="11267" max="11267" width="22.140625" style="40" customWidth="1"/>
    <col min="11268" max="11268" width="37.85546875" style="40" customWidth="1"/>
    <col min="11269" max="11269" width="18.42578125" style="40" customWidth="1"/>
    <col min="11270" max="11270" width="19" style="40" customWidth="1"/>
    <col min="11271" max="11271" width="12.7109375" style="40" customWidth="1"/>
    <col min="11272" max="11272" width="7.5703125" style="40" bestFit="1" customWidth="1"/>
    <col min="11273" max="11274" width="0" style="40" hidden="1" customWidth="1"/>
    <col min="11275" max="11275" width="13.7109375" style="40" bestFit="1" customWidth="1"/>
    <col min="11276" max="11520" width="12.5703125" style="40"/>
    <col min="11521" max="11521" width="4.42578125" style="40" customWidth="1"/>
    <col min="11522" max="11522" width="14" style="40" customWidth="1"/>
    <col min="11523" max="11523" width="22.140625" style="40" customWidth="1"/>
    <col min="11524" max="11524" width="37.85546875" style="40" customWidth="1"/>
    <col min="11525" max="11525" width="18.42578125" style="40" customWidth="1"/>
    <col min="11526" max="11526" width="19" style="40" customWidth="1"/>
    <col min="11527" max="11527" width="12.7109375" style="40" customWidth="1"/>
    <col min="11528" max="11528" width="7.5703125" style="40" bestFit="1" customWidth="1"/>
    <col min="11529" max="11530" width="0" style="40" hidden="1" customWidth="1"/>
    <col min="11531" max="11531" width="13.7109375" style="40" bestFit="1" customWidth="1"/>
    <col min="11532" max="11776" width="12.5703125" style="40"/>
    <col min="11777" max="11777" width="4.42578125" style="40" customWidth="1"/>
    <col min="11778" max="11778" width="14" style="40" customWidth="1"/>
    <col min="11779" max="11779" width="22.140625" style="40" customWidth="1"/>
    <col min="11780" max="11780" width="37.85546875" style="40" customWidth="1"/>
    <col min="11781" max="11781" width="18.42578125" style="40" customWidth="1"/>
    <col min="11782" max="11782" width="19" style="40" customWidth="1"/>
    <col min="11783" max="11783" width="12.7109375" style="40" customWidth="1"/>
    <col min="11784" max="11784" width="7.5703125" style="40" bestFit="1" customWidth="1"/>
    <col min="11785" max="11786" width="0" style="40" hidden="1" customWidth="1"/>
    <col min="11787" max="11787" width="13.7109375" style="40" bestFit="1" customWidth="1"/>
    <col min="11788" max="12032" width="12.5703125" style="40"/>
    <col min="12033" max="12033" width="4.42578125" style="40" customWidth="1"/>
    <col min="12034" max="12034" width="14" style="40" customWidth="1"/>
    <col min="12035" max="12035" width="22.140625" style="40" customWidth="1"/>
    <col min="12036" max="12036" width="37.85546875" style="40" customWidth="1"/>
    <col min="12037" max="12037" width="18.42578125" style="40" customWidth="1"/>
    <col min="12038" max="12038" width="19" style="40" customWidth="1"/>
    <col min="12039" max="12039" width="12.7109375" style="40" customWidth="1"/>
    <col min="12040" max="12040" width="7.5703125" style="40" bestFit="1" customWidth="1"/>
    <col min="12041" max="12042" width="0" style="40" hidden="1" customWidth="1"/>
    <col min="12043" max="12043" width="13.7109375" style="40" bestFit="1" customWidth="1"/>
    <col min="12044" max="12288" width="12.5703125" style="40"/>
    <col min="12289" max="12289" width="4.42578125" style="40" customWidth="1"/>
    <col min="12290" max="12290" width="14" style="40" customWidth="1"/>
    <col min="12291" max="12291" width="22.140625" style="40" customWidth="1"/>
    <col min="12292" max="12292" width="37.85546875" style="40" customWidth="1"/>
    <col min="12293" max="12293" width="18.42578125" style="40" customWidth="1"/>
    <col min="12294" max="12294" width="19" style="40" customWidth="1"/>
    <col min="12295" max="12295" width="12.7109375" style="40" customWidth="1"/>
    <col min="12296" max="12296" width="7.5703125" style="40" bestFit="1" customWidth="1"/>
    <col min="12297" max="12298" width="0" style="40" hidden="1" customWidth="1"/>
    <col min="12299" max="12299" width="13.7109375" style="40" bestFit="1" customWidth="1"/>
    <col min="12300" max="12544" width="12.5703125" style="40"/>
    <col min="12545" max="12545" width="4.42578125" style="40" customWidth="1"/>
    <col min="12546" max="12546" width="14" style="40" customWidth="1"/>
    <col min="12547" max="12547" width="22.140625" style="40" customWidth="1"/>
    <col min="12548" max="12548" width="37.85546875" style="40" customWidth="1"/>
    <col min="12549" max="12549" width="18.42578125" style="40" customWidth="1"/>
    <col min="12550" max="12550" width="19" style="40" customWidth="1"/>
    <col min="12551" max="12551" width="12.7109375" style="40" customWidth="1"/>
    <col min="12552" max="12552" width="7.5703125" style="40" bestFit="1" customWidth="1"/>
    <col min="12553" max="12554" width="0" style="40" hidden="1" customWidth="1"/>
    <col min="12555" max="12555" width="13.7109375" style="40" bestFit="1" customWidth="1"/>
    <col min="12556" max="12800" width="12.5703125" style="40"/>
    <col min="12801" max="12801" width="4.42578125" style="40" customWidth="1"/>
    <col min="12802" max="12802" width="14" style="40" customWidth="1"/>
    <col min="12803" max="12803" width="22.140625" style="40" customWidth="1"/>
    <col min="12804" max="12804" width="37.85546875" style="40" customWidth="1"/>
    <col min="12805" max="12805" width="18.42578125" style="40" customWidth="1"/>
    <col min="12806" max="12806" width="19" style="40" customWidth="1"/>
    <col min="12807" max="12807" width="12.7109375" style="40" customWidth="1"/>
    <col min="12808" max="12808" width="7.5703125" style="40" bestFit="1" customWidth="1"/>
    <col min="12809" max="12810" width="0" style="40" hidden="1" customWidth="1"/>
    <col min="12811" max="12811" width="13.7109375" style="40" bestFit="1" customWidth="1"/>
    <col min="12812" max="13056" width="12.5703125" style="40"/>
    <col min="13057" max="13057" width="4.42578125" style="40" customWidth="1"/>
    <col min="13058" max="13058" width="14" style="40" customWidth="1"/>
    <col min="13059" max="13059" width="22.140625" style="40" customWidth="1"/>
    <col min="13060" max="13060" width="37.85546875" style="40" customWidth="1"/>
    <col min="13061" max="13061" width="18.42578125" style="40" customWidth="1"/>
    <col min="13062" max="13062" width="19" style="40" customWidth="1"/>
    <col min="13063" max="13063" width="12.7109375" style="40" customWidth="1"/>
    <col min="13064" max="13064" width="7.5703125" style="40" bestFit="1" customWidth="1"/>
    <col min="13065" max="13066" width="0" style="40" hidden="1" customWidth="1"/>
    <col min="13067" max="13067" width="13.7109375" style="40" bestFit="1" customWidth="1"/>
    <col min="13068" max="13312" width="12.5703125" style="40"/>
    <col min="13313" max="13313" width="4.42578125" style="40" customWidth="1"/>
    <col min="13314" max="13314" width="14" style="40" customWidth="1"/>
    <col min="13315" max="13315" width="22.140625" style="40" customWidth="1"/>
    <col min="13316" max="13316" width="37.85546875" style="40" customWidth="1"/>
    <col min="13317" max="13317" width="18.42578125" style="40" customWidth="1"/>
    <col min="13318" max="13318" width="19" style="40" customWidth="1"/>
    <col min="13319" max="13319" width="12.7109375" style="40" customWidth="1"/>
    <col min="13320" max="13320" width="7.5703125" style="40" bestFit="1" customWidth="1"/>
    <col min="13321" max="13322" width="0" style="40" hidden="1" customWidth="1"/>
    <col min="13323" max="13323" width="13.7109375" style="40" bestFit="1" customWidth="1"/>
    <col min="13324" max="13568" width="12.5703125" style="40"/>
    <col min="13569" max="13569" width="4.42578125" style="40" customWidth="1"/>
    <col min="13570" max="13570" width="14" style="40" customWidth="1"/>
    <col min="13571" max="13571" width="22.140625" style="40" customWidth="1"/>
    <col min="13572" max="13572" width="37.85546875" style="40" customWidth="1"/>
    <col min="13573" max="13573" width="18.42578125" style="40" customWidth="1"/>
    <col min="13574" max="13574" width="19" style="40" customWidth="1"/>
    <col min="13575" max="13575" width="12.7109375" style="40" customWidth="1"/>
    <col min="13576" max="13576" width="7.5703125" style="40" bestFit="1" customWidth="1"/>
    <col min="13577" max="13578" width="0" style="40" hidden="1" customWidth="1"/>
    <col min="13579" max="13579" width="13.7109375" style="40" bestFit="1" customWidth="1"/>
    <col min="13580" max="13824" width="12.5703125" style="40"/>
    <col min="13825" max="13825" width="4.42578125" style="40" customWidth="1"/>
    <col min="13826" max="13826" width="14" style="40" customWidth="1"/>
    <col min="13827" max="13827" width="22.140625" style="40" customWidth="1"/>
    <col min="13828" max="13828" width="37.85546875" style="40" customWidth="1"/>
    <col min="13829" max="13829" width="18.42578125" style="40" customWidth="1"/>
    <col min="13830" max="13830" width="19" style="40" customWidth="1"/>
    <col min="13831" max="13831" width="12.7109375" style="40" customWidth="1"/>
    <col min="13832" max="13832" width="7.5703125" style="40" bestFit="1" customWidth="1"/>
    <col min="13833" max="13834" width="0" style="40" hidden="1" customWidth="1"/>
    <col min="13835" max="13835" width="13.7109375" style="40" bestFit="1" customWidth="1"/>
    <col min="13836" max="14080" width="12.5703125" style="40"/>
    <col min="14081" max="14081" width="4.42578125" style="40" customWidth="1"/>
    <col min="14082" max="14082" width="14" style="40" customWidth="1"/>
    <col min="14083" max="14083" width="22.140625" style="40" customWidth="1"/>
    <col min="14084" max="14084" width="37.85546875" style="40" customWidth="1"/>
    <col min="14085" max="14085" width="18.42578125" style="40" customWidth="1"/>
    <col min="14086" max="14086" width="19" style="40" customWidth="1"/>
    <col min="14087" max="14087" width="12.7109375" style="40" customWidth="1"/>
    <col min="14088" max="14088" width="7.5703125" style="40" bestFit="1" customWidth="1"/>
    <col min="14089" max="14090" width="0" style="40" hidden="1" customWidth="1"/>
    <col min="14091" max="14091" width="13.7109375" style="40" bestFit="1" customWidth="1"/>
    <col min="14092" max="14336" width="12.5703125" style="40"/>
    <col min="14337" max="14337" width="4.42578125" style="40" customWidth="1"/>
    <col min="14338" max="14338" width="14" style="40" customWidth="1"/>
    <col min="14339" max="14339" width="22.140625" style="40" customWidth="1"/>
    <col min="14340" max="14340" width="37.85546875" style="40" customWidth="1"/>
    <col min="14341" max="14341" width="18.42578125" style="40" customWidth="1"/>
    <col min="14342" max="14342" width="19" style="40" customWidth="1"/>
    <col min="14343" max="14343" width="12.7109375" style="40" customWidth="1"/>
    <col min="14344" max="14344" width="7.5703125" style="40" bestFit="1" customWidth="1"/>
    <col min="14345" max="14346" width="0" style="40" hidden="1" customWidth="1"/>
    <col min="14347" max="14347" width="13.7109375" style="40" bestFit="1" customWidth="1"/>
    <col min="14348" max="14592" width="12.5703125" style="40"/>
    <col min="14593" max="14593" width="4.42578125" style="40" customWidth="1"/>
    <col min="14594" max="14594" width="14" style="40" customWidth="1"/>
    <col min="14595" max="14595" width="22.140625" style="40" customWidth="1"/>
    <col min="14596" max="14596" width="37.85546875" style="40" customWidth="1"/>
    <col min="14597" max="14597" width="18.42578125" style="40" customWidth="1"/>
    <col min="14598" max="14598" width="19" style="40" customWidth="1"/>
    <col min="14599" max="14599" width="12.7109375" style="40" customWidth="1"/>
    <col min="14600" max="14600" width="7.5703125" style="40" bestFit="1" customWidth="1"/>
    <col min="14601" max="14602" width="0" style="40" hidden="1" customWidth="1"/>
    <col min="14603" max="14603" width="13.7109375" style="40" bestFit="1" customWidth="1"/>
    <col min="14604" max="14848" width="12.5703125" style="40"/>
    <col min="14849" max="14849" width="4.42578125" style="40" customWidth="1"/>
    <col min="14850" max="14850" width="14" style="40" customWidth="1"/>
    <col min="14851" max="14851" width="22.140625" style="40" customWidth="1"/>
    <col min="14852" max="14852" width="37.85546875" style="40" customWidth="1"/>
    <col min="14853" max="14853" width="18.42578125" style="40" customWidth="1"/>
    <col min="14854" max="14854" width="19" style="40" customWidth="1"/>
    <col min="14855" max="14855" width="12.7109375" style="40" customWidth="1"/>
    <col min="14856" max="14856" width="7.5703125" style="40" bestFit="1" customWidth="1"/>
    <col min="14857" max="14858" width="0" style="40" hidden="1" customWidth="1"/>
    <col min="14859" max="14859" width="13.7109375" style="40" bestFit="1" customWidth="1"/>
    <col min="14860" max="15104" width="12.5703125" style="40"/>
    <col min="15105" max="15105" width="4.42578125" style="40" customWidth="1"/>
    <col min="15106" max="15106" width="14" style="40" customWidth="1"/>
    <col min="15107" max="15107" width="22.140625" style="40" customWidth="1"/>
    <col min="15108" max="15108" width="37.85546875" style="40" customWidth="1"/>
    <col min="15109" max="15109" width="18.42578125" style="40" customWidth="1"/>
    <col min="15110" max="15110" width="19" style="40" customWidth="1"/>
    <col min="15111" max="15111" width="12.7109375" style="40" customWidth="1"/>
    <col min="15112" max="15112" width="7.5703125" style="40" bestFit="1" customWidth="1"/>
    <col min="15113" max="15114" width="0" style="40" hidden="1" customWidth="1"/>
    <col min="15115" max="15115" width="13.7109375" style="40" bestFit="1" customWidth="1"/>
    <col min="15116" max="15360" width="12.5703125" style="40"/>
    <col min="15361" max="15361" width="4.42578125" style="40" customWidth="1"/>
    <col min="15362" max="15362" width="14" style="40" customWidth="1"/>
    <col min="15363" max="15363" width="22.140625" style="40" customWidth="1"/>
    <col min="15364" max="15364" width="37.85546875" style="40" customWidth="1"/>
    <col min="15365" max="15365" width="18.42578125" style="40" customWidth="1"/>
    <col min="15366" max="15366" width="19" style="40" customWidth="1"/>
    <col min="15367" max="15367" width="12.7109375" style="40" customWidth="1"/>
    <col min="15368" max="15368" width="7.5703125" style="40" bestFit="1" customWidth="1"/>
    <col min="15369" max="15370" width="0" style="40" hidden="1" customWidth="1"/>
    <col min="15371" max="15371" width="13.7109375" style="40" bestFit="1" customWidth="1"/>
    <col min="15372" max="15616" width="12.5703125" style="40"/>
    <col min="15617" max="15617" width="4.42578125" style="40" customWidth="1"/>
    <col min="15618" max="15618" width="14" style="40" customWidth="1"/>
    <col min="15619" max="15619" width="22.140625" style="40" customWidth="1"/>
    <col min="15620" max="15620" width="37.85546875" style="40" customWidth="1"/>
    <col min="15621" max="15621" width="18.42578125" style="40" customWidth="1"/>
    <col min="15622" max="15622" width="19" style="40" customWidth="1"/>
    <col min="15623" max="15623" width="12.7109375" style="40" customWidth="1"/>
    <col min="15624" max="15624" width="7.5703125" style="40" bestFit="1" customWidth="1"/>
    <col min="15625" max="15626" width="0" style="40" hidden="1" customWidth="1"/>
    <col min="15627" max="15627" width="13.7109375" style="40" bestFit="1" customWidth="1"/>
    <col min="15628" max="15872" width="12.5703125" style="40"/>
    <col min="15873" max="15873" width="4.42578125" style="40" customWidth="1"/>
    <col min="15874" max="15874" width="14" style="40" customWidth="1"/>
    <col min="15875" max="15875" width="22.140625" style="40" customWidth="1"/>
    <col min="15876" max="15876" width="37.85546875" style="40" customWidth="1"/>
    <col min="15877" max="15877" width="18.42578125" style="40" customWidth="1"/>
    <col min="15878" max="15878" width="19" style="40" customWidth="1"/>
    <col min="15879" max="15879" width="12.7109375" style="40" customWidth="1"/>
    <col min="15880" max="15880" width="7.5703125" style="40" bestFit="1" customWidth="1"/>
    <col min="15881" max="15882" width="0" style="40" hidden="1" customWidth="1"/>
    <col min="15883" max="15883" width="13.7109375" style="40" bestFit="1" customWidth="1"/>
    <col min="15884" max="16128" width="12.5703125" style="40"/>
    <col min="16129" max="16129" width="4.42578125" style="40" customWidth="1"/>
    <col min="16130" max="16130" width="14" style="40" customWidth="1"/>
    <col min="16131" max="16131" width="22.140625" style="40" customWidth="1"/>
    <col min="16132" max="16132" width="37.85546875" style="40" customWidth="1"/>
    <col min="16133" max="16133" width="18.42578125" style="40" customWidth="1"/>
    <col min="16134" max="16134" width="19" style="40" customWidth="1"/>
    <col min="16135" max="16135" width="12.7109375" style="40" customWidth="1"/>
    <col min="16136" max="16136" width="7.5703125" style="40" bestFit="1" customWidth="1"/>
    <col min="16137" max="16138" width="0" style="40" hidden="1" customWidth="1"/>
    <col min="16139" max="16139" width="13.7109375" style="40" bestFit="1" customWidth="1"/>
    <col min="16140" max="16384" width="12.5703125" style="40"/>
  </cols>
  <sheetData>
    <row r="1" spans="1:11" ht="17.25" thickTop="1" x14ac:dyDescent="0.3">
      <c r="A1" s="34"/>
      <c r="B1" s="35"/>
      <c r="C1" s="35"/>
      <c r="D1" s="35"/>
      <c r="E1" s="36"/>
      <c r="F1" s="37"/>
      <c r="G1" s="38"/>
      <c r="H1" s="39"/>
    </row>
    <row r="2" spans="1:11" ht="16.5" x14ac:dyDescent="0.3">
      <c r="A2" s="41"/>
      <c r="B2" s="42"/>
      <c r="C2" s="42"/>
      <c r="D2" s="43"/>
      <c r="E2" s="43"/>
      <c r="F2" s="44"/>
    </row>
    <row r="3" spans="1:11" ht="16.5" x14ac:dyDescent="0.3">
      <c r="A3" s="41"/>
      <c r="B3" s="46" t="s">
        <v>14</v>
      </c>
      <c r="C3" s="42"/>
      <c r="D3" s="43"/>
      <c r="E3" s="43"/>
      <c r="F3" s="44"/>
    </row>
    <row r="4" spans="1:11" ht="16.5" x14ac:dyDescent="0.3">
      <c r="A4" s="41"/>
      <c r="B4" s="42"/>
      <c r="C4" s="42"/>
      <c r="D4" s="43"/>
      <c r="E4" s="43"/>
      <c r="F4" s="44"/>
    </row>
    <row r="5" spans="1:11" ht="16.5" x14ac:dyDescent="0.3">
      <c r="A5" s="47" t="s">
        <v>58</v>
      </c>
      <c r="F5" s="48"/>
    </row>
    <row r="6" spans="1:11" ht="16.5" x14ac:dyDescent="0.3">
      <c r="A6" s="47" t="s">
        <v>15</v>
      </c>
      <c r="C6" s="49"/>
      <c r="F6" s="50"/>
    </row>
    <row r="7" spans="1:11" ht="16.5" x14ac:dyDescent="0.3">
      <c r="A7" s="51" t="s">
        <v>59</v>
      </c>
      <c r="B7" s="52"/>
      <c r="C7" s="52"/>
      <c r="F7" s="53"/>
    </row>
    <row r="8" spans="1:11" ht="16.5" x14ac:dyDescent="0.3">
      <c r="A8" s="47" t="s">
        <v>16</v>
      </c>
      <c r="F8" s="53"/>
    </row>
    <row r="9" spans="1:11" ht="16.5" x14ac:dyDescent="0.3">
      <c r="A9" s="54"/>
      <c r="B9" s="55"/>
      <c r="C9" s="55"/>
      <c r="D9" s="55"/>
      <c r="E9" s="55"/>
      <c r="F9" s="56"/>
    </row>
    <row r="10" spans="1:11" ht="16.5" x14ac:dyDescent="0.3">
      <c r="A10" s="47"/>
      <c r="F10" s="57" t="s">
        <v>17</v>
      </c>
    </row>
    <row r="11" spans="1:11" ht="16.5" x14ac:dyDescent="0.3">
      <c r="A11" s="58"/>
      <c r="F11" s="59" t="s">
        <v>18</v>
      </c>
    </row>
    <row r="12" spans="1:11" x14ac:dyDescent="0.25">
      <c r="A12" s="60" t="s">
        <v>19</v>
      </c>
      <c r="C12" s="61" t="s">
        <v>20</v>
      </c>
      <c r="F12" s="62"/>
      <c r="G12" s="63"/>
      <c r="H12" s="64"/>
      <c r="I12" s="64"/>
      <c r="J12" s="64"/>
      <c r="K12" s="64"/>
    </row>
    <row r="13" spans="1:11" x14ac:dyDescent="0.25">
      <c r="A13" s="58"/>
      <c r="F13" s="65"/>
      <c r="G13" s="63"/>
      <c r="H13" s="64"/>
      <c r="I13" s="64"/>
      <c r="J13" s="64"/>
      <c r="K13" s="64"/>
    </row>
    <row r="14" spans="1:11" ht="16.5" x14ac:dyDescent="0.3">
      <c r="A14" s="60" t="s">
        <v>21</v>
      </c>
      <c r="C14" s="66" t="s">
        <v>22</v>
      </c>
      <c r="F14" s="67"/>
      <c r="G14" s="68"/>
      <c r="H14" s="64"/>
      <c r="I14" s="64"/>
      <c r="J14" s="64"/>
      <c r="K14" s="64"/>
    </row>
    <row r="15" spans="1:11" ht="16.5" x14ac:dyDescent="0.3">
      <c r="A15" s="58"/>
      <c r="C15" s="69" t="s">
        <v>6</v>
      </c>
      <c r="D15" s="70" t="s">
        <v>23</v>
      </c>
      <c r="E15" s="69" t="s">
        <v>24</v>
      </c>
      <c r="F15" s="67"/>
      <c r="G15" s="63"/>
      <c r="H15" s="64"/>
      <c r="I15" s="64"/>
      <c r="J15" s="64"/>
      <c r="K15" s="64"/>
    </row>
    <row r="16" spans="1:11" x14ac:dyDescent="0.25">
      <c r="A16" s="58"/>
      <c r="C16" s="71">
        <f>+C6</f>
        <v>0</v>
      </c>
      <c r="D16" s="72" t="s">
        <v>25</v>
      </c>
      <c r="E16" s="73"/>
      <c r="F16" s="67"/>
      <c r="G16" s="63"/>
      <c r="H16" s="64"/>
      <c r="I16" s="64"/>
      <c r="J16" s="64"/>
      <c r="K16" s="64"/>
    </row>
    <row r="17" spans="1:13" ht="17.25" thickBot="1" x14ac:dyDescent="0.35">
      <c r="A17" s="58"/>
      <c r="C17" s="66" t="s">
        <v>26</v>
      </c>
      <c r="E17" s="74"/>
      <c r="F17" s="75">
        <f>E16</f>
        <v>0</v>
      </c>
      <c r="G17" s="63"/>
      <c r="H17" s="64"/>
      <c r="I17" s="64"/>
      <c r="J17" s="64"/>
      <c r="K17" s="64"/>
    </row>
    <row r="18" spans="1:13" ht="17.25" thickTop="1" thickBot="1" x14ac:dyDescent="0.3">
      <c r="A18" s="58"/>
      <c r="D18" s="40" t="s">
        <v>6</v>
      </c>
      <c r="F18" s="75"/>
      <c r="G18" s="63"/>
      <c r="H18" s="64"/>
      <c r="I18" s="64"/>
      <c r="J18" s="64"/>
      <c r="K18" s="64"/>
    </row>
    <row r="19" spans="1:13" ht="17.25" thickTop="1" thickBot="1" x14ac:dyDescent="0.3">
      <c r="A19" s="60" t="s">
        <v>27</v>
      </c>
      <c r="C19" s="76" t="s">
        <v>28</v>
      </c>
      <c r="F19" s="75">
        <f>F12+F17</f>
        <v>0</v>
      </c>
      <c r="G19" s="63"/>
      <c r="H19" s="64"/>
      <c r="I19" s="64"/>
      <c r="J19" s="64"/>
      <c r="K19" s="77"/>
    </row>
    <row r="20" spans="1:13" ht="16.5" thickTop="1" x14ac:dyDescent="0.25">
      <c r="A20" s="60" t="s">
        <v>29</v>
      </c>
      <c r="C20" s="76" t="s">
        <v>30</v>
      </c>
      <c r="F20" s="78"/>
      <c r="K20" s="79"/>
    </row>
    <row r="21" spans="1:13" ht="16.5" x14ac:dyDescent="0.3">
      <c r="A21" s="58"/>
      <c r="C21" s="80" t="s">
        <v>31</v>
      </c>
      <c r="D21" s="81" t="s">
        <v>32</v>
      </c>
      <c r="E21" s="69" t="s">
        <v>24</v>
      </c>
      <c r="F21" s="78"/>
      <c r="K21" s="79"/>
      <c r="L21" s="82"/>
    </row>
    <row r="22" spans="1:13" x14ac:dyDescent="0.25">
      <c r="A22" s="58"/>
      <c r="C22" s="83">
        <f>+C6</f>
        <v>0</v>
      </c>
      <c r="D22" s="72" t="s">
        <v>25</v>
      </c>
      <c r="E22" s="84">
        <v>0</v>
      </c>
      <c r="F22" s="78"/>
      <c r="K22" s="82"/>
    </row>
    <row r="23" spans="1:13" ht="17.25" thickBot="1" x14ac:dyDescent="0.35">
      <c r="A23" s="58"/>
      <c r="C23" s="66" t="s">
        <v>33</v>
      </c>
      <c r="E23" s="74"/>
      <c r="F23" s="85"/>
      <c r="H23" s="82"/>
      <c r="K23" s="82"/>
    </row>
    <row r="24" spans="1:13" ht="16.5" thickTop="1" x14ac:dyDescent="0.25">
      <c r="A24" s="58"/>
      <c r="F24" s="78"/>
      <c r="K24" s="82"/>
    </row>
    <row r="25" spans="1:13" x14ac:dyDescent="0.25">
      <c r="A25" s="60" t="s">
        <v>34</v>
      </c>
      <c r="C25" s="76" t="s">
        <v>35</v>
      </c>
      <c r="F25" s="78"/>
      <c r="G25" s="45" t="s">
        <v>6</v>
      </c>
    </row>
    <row r="26" spans="1:13" ht="16.5" x14ac:dyDescent="0.3">
      <c r="A26" s="58"/>
      <c r="C26" s="69" t="s">
        <v>31</v>
      </c>
      <c r="D26" s="69" t="s">
        <v>36</v>
      </c>
      <c r="E26" s="86"/>
      <c r="F26" s="87" t="s">
        <v>37</v>
      </c>
    </row>
    <row r="27" spans="1:13" x14ac:dyDescent="0.25">
      <c r="A27" s="58"/>
      <c r="C27" s="88">
        <f>+C6</f>
        <v>0</v>
      </c>
      <c r="D27" s="72" t="s">
        <v>25</v>
      </c>
      <c r="E27" s="89">
        <f>+[1]divers!D10</f>
        <v>0</v>
      </c>
      <c r="F27" s="87"/>
      <c r="K27" s="82"/>
    </row>
    <row r="28" spans="1:13" ht="17.25" thickBot="1" x14ac:dyDescent="0.35">
      <c r="A28" s="58"/>
      <c r="C28" s="66" t="s">
        <v>38</v>
      </c>
      <c r="E28" s="74" t="s">
        <v>6</v>
      </c>
      <c r="F28" s="85"/>
      <c r="G28" s="90"/>
      <c r="K28" s="79"/>
      <c r="M28" s="79"/>
    </row>
    <row r="29" spans="1:13" ht="16.5" thickTop="1" x14ac:dyDescent="0.25">
      <c r="A29" s="58"/>
      <c r="F29" s="78"/>
      <c r="G29" s="38"/>
      <c r="H29" s="79"/>
      <c r="K29" s="82"/>
      <c r="L29" s="79"/>
    </row>
    <row r="30" spans="1:13" x14ac:dyDescent="0.25">
      <c r="A30" s="60" t="s">
        <v>39</v>
      </c>
      <c r="C30" s="72" t="s">
        <v>40</v>
      </c>
      <c r="D30" s="91"/>
      <c r="F30" s="92">
        <f>F12+F17-F23</f>
        <v>0</v>
      </c>
      <c r="G30" s="93"/>
      <c r="H30" s="79"/>
      <c r="K30" s="79"/>
    </row>
    <row r="31" spans="1:13" x14ac:dyDescent="0.25">
      <c r="A31" s="58"/>
      <c r="F31" s="94" t="s">
        <v>6</v>
      </c>
      <c r="H31" s="79"/>
      <c r="K31" s="82"/>
      <c r="L31" s="79"/>
      <c r="M31" s="79"/>
    </row>
    <row r="32" spans="1:13" x14ac:dyDescent="0.25">
      <c r="A32" s="60" t="s">
        <v>41</v>
      </c>
      <c r="C32" s="72" t="s">
        <v>42</v>
      </c>
      <c r="D32" s="91"/>
      <c r="F32" s="95" t="e">
        <f>'LIVRE BANQUE'!#REF!</f>
        <v>#REF!</v>
      </c>
      <c r="H32" s="79"/>
      <c r="K32" s="79"/>
      <c r="L32" s="79"/>
    </row>
    <row r="33" spans="1:14" x14ac:dyDescent="0.25">
      <c r="A33" s="58"/>
      <c r="F33" s="78"/>
      <c r="H33" s="79"/>
      <c r="K33" s="79"/>
      <c r="L33" s="79"/>
    </row>
    <row r="34" spans="1:14" x14ac:dyDescent="0.25">
      <c r="A34" s="60" t="s">
        <v>43</v>
      </c>
      <c r="C34" s="96" t="s">
        <v>44</v>
      </c>
      <c r="D34" s="97"/>
      <c r="E34" s="40" t="s">
        <v>6</v>
      </c>
      <c r="F34" s="98" t="e">
        <f>F30-F32</f>
        <v>#REF!</v>
      </c>
      <c r="H34" s="79"/>
      <c r="K34" s="82"/>
      <c r="L34" s="79"/>
    </row>
    <row r="35" spans="1:14" x14ac:dyDescent="0.25">
      <c r="A35" s="58"/>
      <c r="F35" s="99"/>
      <c r="G35" s="100"/>
      <c r="H35" s="79"/>
      <c r="K35" s="101"/>
      <c r="L35" s="79"/>
    </row>
    <row r="36" spans="1:14" x14ac:dyDescent="0.25">
      <c r="A36" s="102"/>
      <c r="F36" s="99"/>
      <c r="G36" s="100"/>
      <c r="K36" s="79"/>
      <c r="L36" s="79"/>
    </row>
    <row r="37" spans="1:14" x14ac:dyDescent="0.25">
      <c r="A37" s="102"/>
      <c r="F37" s="99"/>
      <c r="G37" s="100"/>
      <c r="L37" s="79"/>
      <c r="M37" s="79"/>
    </row>
    <row r="38" spans="1:14" ht="16.5" x14ac:dyDescent="0.3">
      <c r="A38" s="47"/>
      <c r="B38" s="103" t="s">
        <v>45</v>
      </c>
      <c r="D38" s="52" t="s">
        <v>46</v>
      </c>
      <c r="E38" s="52"/>
      <c r="F38" s="104" t="s">
        <v>8</v>
      </c>
      <c r="L38" s="79"/>
      <c r="N38" s="79"/>
    </row>
    <row r="39" spans="1:14" ht="16.5" x14ac:dyDescent="0.3">
      <c r="A39" s="47"/>
      <c r="B39" s="103"/>
      <c r="D39" s="52"/>
      <c r="E39" s="52"/>
      <c r="F39" s="105"/>
      <c r="G39" s="100"/>
      <c r="L39" s="79"/>
    </row>
    <row r="40" spans="1:14" ht="16.5" x14ac:dyDescent="0.3">
      <c r="A40" s="106"/>
      <c r="B40" s="103"/>
      <c r="C40" s="52"/>
      <c r="D40" s="103"/>
      <c r="E40" s="103"/>
      <c r="F40" s="107"/>
      <c r="G40" s="108"/>
      <c r="L40" s="79"/>
    </row>
    <row r="41" spans="1:14" ht="16.5" x14ac:dyDescent="0.3">
      <c r="A41" s="109"/>
      <c r="B41" s="110"/>
      <c r="C41" s="111"/>
      <c r="D41" s="111"/>
      <c r="E41" s="110"/>
      <c r="F41" s="112"/>
      <c r="G41" s="108"/>
      <c r="K41" s="101"/>
      <c r="L41" s="79"/>
    </row>
    <row r="42" spans="1:14" x14ac:dyDescent="0.25">
      <c r="A42" s="106"/>
      <c r="C42" s="113"/>
      <c r="F42" s="114"/>
      <c r="G42" s="108"/>
      <c r="L42" s="79"/>
    </row>
    <row r="43" spans="1:14" x14ac:dyDescent="0.25">
      <c r="A43" s="106"/>
      <c r="C43" s="113"/>
      <c r="F43" s="114"/>
      <c r="G43" s="108"/>
      <c r="L43" s="79"/>
      <c r="M43" s="82"/>
    </row>
    <row r="44" spans="1:14" ht="16.5" thickBot="1" x14ac:dyDescent="0.3">
      <c r="A44" s="115"/>
      <c r="B44" s="116"/>
      <c r="C44" s="116"/>
      <c r="D44" s="116"/>
      <c r="E44" s="116"/>
      <c r="F44" s="117"/>
      <c r="G44" s="100"/>
      <c r="L44" s="79"/>
    </row>
    <row r="45" spans="1:14" ht="16.5" thickTop="1" x14ac:dyDescent="0.25">
      <c r="L45" s="79"/>
    </row>
    <row r="46" spans="1:14" x14ac:dyDescent="0.25">
      <c r="L46" s="79"/>
    </row>
    <row r="47" spans="1:14" x14ac:dyDescent="0.25">
      <c r="L47" s="79"/>
    </row>
    <row r="48" spans="1:14" x14ac:dyDescent="0.25">
      <c r="D48" s="82"/>
      <c r="L48" s="79"/>
    </row>
    <row r="49" spans="4:12" x14ac:dyDescent="0.25">
      <c r="L49" s="79"/>
    </row>
    <row r="50" spans="4:12" x14ac:dyDescent="0.25">
      <c r="D50" s="82"/>
      <c r="G50" s="40"/>
      <c r="L50" s="79"/>
    </row>
    <row r="51" spans="4:12" x14ac:dyDescent="0.25">
      <c r="L51" s="79"/>
    </row>
    <row r="52" spans="4:12" x14ac:dyDescent="0.25">
      <c r="L52" s="79"/>
    </row>
    <row r="53" spans="4:12" x14ac:dyDescent="0.25">
      <c r="L53" s="79"/>
    </row>
    <row r="54" spans="4:12" x14ac:dyDescent="0.25">
      <c r="L54" s="79"/>
    </row>
    <row r="55" spans="4:12" x14ac:dyDescent="0.25">
      <c r="L55" s="79"/>
    </row>
    <row r="56" spans="4:12" x14ac:dyDescent="0.25">
      <c r="L56" s="79"/>
    </row>
    <row r="57" spans="4:12" x14ac:dyDescent="0.25">
      <c r="L57" s="79"/>
    </row>
    <row r="58" spans="4:12" x14ac:dyDescent="0.25">
      <c r="L58" s="79"/>
    </row>
    <row r="59" spans="4:12" x14ac:dyDescent="0.25">
      <c r="L59" s="79"/>
    </row>
    <row r="60" spans="4:12" x14ac:dyDescent="0.25">
      <c r="L60" s="79"/>
    </row>
    <row r="61" spans="4:12" x14ac:dyDescent="0.25">
      <c r="F61" s="79"/>
      <c r="G61" s="40"/>
    </row>
  </sheetData>
  <dataValidations count="11">
    <dataValidation allowBlank="1" showInputMessage="1" showErrorMessage="1" prompt="la balance finale dans le livre de Banque de la période concerné, gardé la formule avec la feuille #7 Livre de banque#" sqref="F32 JB32 SX32 ACT32 AMP32 AWL32 BGH32 BQD32 BZZ32 CJV32 CTR32 DDN32 DNJ32 DXF32 EHB32 EQX32 FAT32 FKP32 FUL32 GEH32 GOD32 GXZ32 HHV32 HRR32 IBN32 ILJ32 IVF32 JFB32 JOX32 JYT32 KIP32 KSL32 LCH32 LMD32 LVZ32 MFV32 MPR32 MZN32 NJJ32 NTF32 ODB32 OMX32 OWT32 PGP32 PQL32 QAH32 QKD32 QTZ32 RDV32 RNR32 RXN32 SHJ32 SRF32 TBB32 TKX32 TUT32 UEP32 UOL32 UYH32 VID32 VRZ32 WBV32 WLR32 WVN32 F65569 JB65569 SX65569 ACT65569 AMP65569 AWL65569 BGH65569 BQD65569 BZZ65569 CJV65569 CTR65569 DDN65569 DNJ65569 DXF65569 EHB65569 EQX65569 FAT65569 FKP65569 FUL65569 GEH65569 GOD65569 GXZ65569 HHV65569 HRR65569 IBN65569 ILJ65569 IVF65569 JFB65569 JOX65569 JYT65569 KIP65569 KSL65569 LCH65569 LMD65569 LVZ65569 MFV65569 MPR65569 MZN65569 NJJ65569 NTF65569 ODB65569 OMX65569 OWT65569 PGP65569 PQL65569 QAH65569 QKD65569 QTZ65569 RDV65569 RNR65569 RXN65569 SHJ65569 SRF65569 TBB65569 TKX65569 TUT65569 UEP65569 UOL65569 UYH65569 VID65569 VRZ65569 WBV65569 WLR65569 WVN65569 F131105 JB131105 SX131105 ACT131105 AMP131105 AWL131105 BGH131105 BQD131105 BZZ131105 CJV131105 CTR131105 DDN131105 DNJ131105 DXF131105 EHB131105 EQX131105 FAT131105 FKP131105 FUL131105 GEH131105 GOD131105 GXZ131105 HHV131105 HRR131105 IBN131105 ILJ131105 IVF131105 JFB131105 JOX131105 JYT131105 KIP131105 KSL131105 LCH131105 LMD131105 LVZ131105 MFV131105 MPR131105 MZN131105 NJJ131105 NTF131105 ODB131105 OMX131105 OWT131105 PGP131105 PQL131105 QAH131105 QKD131105 QTZ131105 RDV131105 RNR131105 RXN131105 SHJ131105 SRF131105 TBB131105 TKX131105 TUT131105 UEP131105 UOL131105 UYH131105 VID131105 VRZ131105 WBV131105 WLR131105 WVN131105 F196641 JB196641 SX196641 ACT196641 AMP196641 AWL196641 BGH196641 BQD196641 BZZ196641 CJV196641 CTR196641 DDN196641 DNJ196641 DXF196641 EHB196641 EQX196641 FAT196641 FKP196641 FUL196641 GEH196641 GOD196641 GXZ196641 HHV196641 HRR196641 IBN196641 ILJ196641 IVF196641 JFB196641 JOX196641 JYT196641 KIP196641 KSL196641 LCH196641 LMD196641 LVZ196641 MFV196641 MPR196641 MZN196641 NJJ196641 NTF196641 ODB196641 OMX196641 OWT196641 PGP196641 PQL196641 QAH196641 QKD196641 QTZ196641 RDV196641 RNR196641 RXN196641 SHJ196641 SRF196641 TBB196641 TKX196641 TUT196641 UEP196641 UOL196641 UYH196641 VID196641 VRZ196641 WBV196641 WLR196641 WVN196641 F262177 JB262177 SX262177 ACT262177 AMP262177 AWL262177 BGH262177 BQD262177 BZZ262177 CJV262177 CTR262177 DDN262177 DNJ262177 DXF262177 EHB262177 EQX262177 FAT262177 FKP262177 FUL262177 GEH262177 GOD262177 GXZ262177 HHV262177 HRR262177 IBN262177 ILJ262177 IVF262177 JFB262177 JOX262177 JYT262177 KIP262177 KSL262177 LCH262177 LMD262177 LVZ262177 MFV262177 MPR262177 MZN262177 NJJ262177 NTF262177 ODB262177 OMX262177 OWT262177 PGP262177 PQL262177 QAH262177 QKD262177 QTZ262177 RDV262177 RNR262177 RXN262177 SHJ262177 SRF262177 TBB262177 TKX262177 TUT262177 UEP262177 UOL262177 UYH262177 VID262177 VRZ262177 WBV262177 WLR262177 WVN262177 F327713 JB327713 SX327713 ACT327713 AMP327713 AWL327713 BGH327713 BQD327713 BZZ327713 CJV327713 CTR327713 DDN327713 DNJ327713 DXF327713 EHB327713 EQX327713 FAT327713 FKP327713 FUL327713 GEH327713 GOD327713 GXZ327713 HHV327713 HRR327713 IBN327713 ILJ327713 IVF327713 JFB327713 JOX327713 JYT327713 KIP327713 KSL327713 LCH327713 LMD327713 LVZ327713 MFV327713 MPR327713 MZN327713 NJJ327713 NTF327713 ODB327713 OMX327713 OWT327713 PGP327713 PQL327713 QAH327713 QKD327713 QTZ327713 RDV327713 RNR327713 RXN327713 SHJ327713 SRF327713 TBB327713 TKX327713 TUT327713 UEP327713 UOL327713 UYH327713 VID327713 VRZ327713 WBV327713 WLR327713 WVN327713 F393249 JB393249 SX393249 ACT393249 AMP393249 AWL393249 BGH393249 BQD393249 BZZ393249 CJV393249 CTR393249 DDN393249 DNJ393249 DXF393249 EHB393249 EQX393249 FAT393249 FKP393249 FUL393249 GEH393249 GOD393249 GXZ393249 HHV393249 HRR393249 IBN393249 ILJ393249 IVF393249 JFB393249 JOX393249 JYT393249 KIP393249 KSL393249 LCH393249 LMD393249 LVZ393249 MFV393249 MPR393249 MZN393249 NJJ393249 NTF393249 ODB393249 OMX393249 OWT393249 PGP393249 PQL393249 QAH393249 QKD393249 QTZ393249 RDV393249 RNR393249 RXN393249 SHJ393249 SRF393249 TBB393249 TKX393249 TUT393249 UEP393249 UOL393249 UYH393249 VID393249 VRZ393249 WBV393249 WLR393249 WVN393249 F458785 JB458785 SX458785 ACT458785 AMP458785 AWL458785 BGH458785 BQD458785 BZZ458785 CJV458785 CTR458785 DDN458785 DNJ458785 DXF458785 EHB458785 EQX458785 FAT458785 FKP458785 FUL458785 GEH458785 GOD458785 GXZ458785 HHV458785 HRR458785 IBN458785 ILJ458785 IVF458785 JFB458785 JOX458785 JYT458785 KIP458785 KSL458785 LCH458785 LMD458785 LVZ458785 MFV458785 MPR458785 MZN458785 NJJ458785 NTF458785 ODB458785 OMX458785 OWT458785 PGP458785 PQL458785 QAH458785 QKD458785 QTZ458785 RDV458785 RNR458785 RXN458785 SHJ458785 SRF458785 TBB458785 TKX458785 TUT458785 UEP458785 UOL458785 UYH458785 VID458785 VRZ458785 WBV458785 WLR458785 WVN458785 F524321 JB524321 SX524321 ACT524321 AMP524321 AWL524321 BGH524321 BQD524321 BZZ524321 CJV524321 CTR524321 DDN524321 DNJ524321 DXF524321 EHB524321 EQX524321 FAT524321 FKP524321 FUL524321 GEH524321 GOD524321 GXZ524321 HHV524321 HRR524321 IBN524321 ILJ524321 IVF524321 JFB524321 JOX524321 JYT524321 KIP524321 KSL524321 LCH524321 LMD524321 LVZ524321 MFV524321 MPR524321 MZN524321 NJJ524321 NTF524321 ODB524321 OMX524321 OWT524321 PGP524321 PQL524321 QAH524321 QKD524321 QTZ524321 RDV524321 RNR524321 RXN524321 SHJ524321 SRF524321 TBB524321 TKX524321 TUT524321 UEP524321 UOL524321 UYH524321 VID524321 VRZ524321 WBV524321 WLR524321 WVN524321 F589857 JB589857 SX589857 ACT589857 AMP589857 AWL589857 BGH589857 BQD589857 BZZ589857 CJV589857 CTR589857 DDN589857 DNJ589857 DXF589857 EHB589857 EQX589857 FAT589857 FKP589857 FUL589857 GEH589857 GOD589857 GXZ589857 HHV589857 HRR589857 IBN589857 ILJ589857 IVF589857 JFB589857 JOX589857 JYT589857 KIP589857 KSL589857 LCH589857 LMD589857 LVZ589857 MFV589857 MPR589857 MZN589857 NJJ589857 NTF589857 ODB589857 OMX589857 OWT589857 PGP589857 PQL589857 QAH589857 QKD589857 QTZ589857 RDV589857 RNR589857 RXN589857 SHJ589857 SRF589857 TBB589857 TKX589857 TUT589857 UEP589857 UOL589857 UYH589857 VID589857 VRZ589857 WBV589857 WLR589857 WVN589857 F655393 JB655393 SX655393 ACT655393 AMP655393 AWL655393 BGH655393 BQD655393 BZZ655393 CJV655393 CTR655393 DDN655393 DNJ655393 DXF655393 EHB655393 EQX655393 FAT655393 FKP655393 FUL655393 GEH655393 GOD655393 GXZ655393 HHV655393 HRR655393 IBN655393 ILJ655393 IVF655393 JFB655393 JOX655393 JYT655393 KIP655393 KSL655393 LCH655393 LMD655393 LVZ655393 MFV655393 MPR655393 MZN655393 NJJ655393 NTF655393 ODB655393 OMX655393 OWT655393 PGP655393 PQL655393 QAH655393 QKD655393 QTZ655393 RDV655393 RNR655393 RXN655393 SHJ655393 SRF655393 TBB655393 TKX655393 TUT655393 UEP655393 UOL655393 UYH655393 VID655393 VRZ655393 WBV655393 WLR655393 WVN655393 F720929 JB720929 SX720929 ACT720929 AMP720929 AWL720929 BGH720929 BQD720929 BZZ720929 CJV720929 CTR720929 DDN720929 DNJ720929 DXF720929 EHB720929 EQX720929 FAT720929 FKP720929 FUL720929 GEH720929 GOD720929 GXZ720929 HHV720929 HRR720929 IBN720929 ILJ720929 IVF720929 JFB720929 JOX720929 JYT720929 KIP720929 KSL720929 LCH720929 LMD720929 LVZ720929 MFV720929 MPR720929 MZN720929 NJJ720929 NTF720929 ODB720929 OMX720929 OWT720929 PGP720929 PQL720929 QAH720929 QKD720929 QTZ720929 RDV720929 RNR720929 RXN720929 SHJ720929 SRF720929 TBB720929 TKX720929 TUT720929 UEP720929 UOL720929 UYH720929 VID720929 VRZ720929 WBV720929 WLR720929 WVN720929 F786465 JB786465 SX786465 ACT786465 AMP786465 AWL786465 BGH786465 BQD786465 BZZ786465 CJV786465 CTR786465 DDN786465 DNJ786465 DXF786465 EHB786465 EQX786465 FAT786465 FKP786465 FUL786465 GEH786465 GOD786465 GXZ786465 HHV786465 HRR786465 IBN786465 ILJ786465 IVF786465 JFB786465 JOX786465 JYT786465 KIP786465 KSL786465 LCH786465 LMD786465 LVZ786465 MFV786465 MPR786465 MZN786465 NJJ786465 NTF786465 ODB786465 OMX786465 OWT786465 PGP786465 PQL786465 QAH786465 QKD786465 QTZ786465 RDV786465 RNR786465 RXN786465 SHJ786465 SRF786465 TBB786465 TKX786465 TUT786465 UEP786465 UOL786465 UYH786465 VID786465 VRZ786465 WBV786465 WLR786465 WVN786465 F852001 JB852001 SX852001 ACT852001 AMP852001 AWL852001 BGH852001 BQD852001 BZZ852001 CJV852001 CTR852001 DDN852001 DNJ852001 DXF852001 EHB852001 EQX852001 FAT852001 FKP852001 FUL852001 GEH852001 GOD852001 GXZ852001 HHV852001 HRR852001 IBN852001 ILJ852001 IVF852001 JFB852001 JOX852001 JYT852001 KIP852001 KSL852001 LCH852001 LMD852001 LVZ852001 MFV852001 MPR852001 MZN852001 NJJ852001 NTF852001 ODB852001 OMX852001 OWT852001 PGP852001 PQL852001 QAH852001 QKD852001 QTZ852001 RDV852001 RNR852001 RXN852001 SHJ852001 SRF852001 TBB852001 TKX852001 TUT852001 UEP852001 UOL852001 UYH852001 VID852001 VRZ852001 WBV852001 WLR852001 WVN852001 F917537 JB917537 SX917537 ACT917537 AMP917537 AWL917537 BGH917537 BQD917537 BZZ917537 CJV917537 CTR917537 DDN917537 DNJ917537 DXF917537 EHB917537 EQX917537 FAT917537 FKP917537 FUL917537 GEH917537 GOD917537 GXZ917537 HHV917537 HRR917537 IBN917537 ILJ917537 IVF917537 JFB917537 JOX917537 JYT917537 KIP917537 KSL917537 LCH917537 LMD917537 LVZ917537 MFV917537 MPR917537 MZN917537 NJJ917537 NTF917537 ODB917537 OMX917537 OWT917537 PGP917537 PQL917537 QAH917537 QKD917537 QTZ917537 RDV917537 RNR917537 RXN917537 SHJ917537 SRF917537 TBB917537 TKX917537 TUT917537 UEP917537 UOL917537 UYH917537 VID917537 VRZ917537 WBV917537 WLR917537 WVN917537 F983073 JB983073 SX983073 ACT983073 AMP983073 AWL983073 BGH983073 BQD983073 BZZ983073 CJV983073 CTR983073 DDN983073 DNJ983073 DXF983073 EHB983073 EQX983073 FAT983073 FKP983073 FUL983073 GEH983073 GOD983073 GXZ983073 HHV983073 HRR983073 IBN983073 ILJ983073 IVF983073 JFB983073 JOX983073 JYT983073 KIP983073 KSL983073 LCH983073 LMD983073 LVZ983073 MFV983073 MPR983073 MZN983073 NJJ983073 NTF983073 ODB983073 OMX983073 OWT983073 PGP983073 PQL983073 QAH983073 QKD983073 QTZ983073 RDV983073 RNR983073 RXN983073 SHJ983073 SRF983073 TBB983073 TKX983073 TUT983073 UEP983073 UOL983073 UYH983073 VID983073 VRZ983073 WBV983073 WLR983073 WVN983073"/>
    <dataValidation allowBlank="1" showInputMessage="1" showErrorMessage="1" prompt="la cellule G35=G24-G28+G33" sqref="F30 JB30 SX30 ACT30 AMP30 AWL30 BGH30 BQD30 BZZ30 CJV30 CTR30 DDN30 DNJ30 DXF30 EHB30 EQX30 FAT30 FKP30 FUL30 GEH30 GOD30 GXZ30 HHV30 HRR30 IBN30 ILJ30 IVF30 JFB30 JOX30 JYT30 KIP30 KSL30 LCH30 LMD30 LVZ30 MFV30 MPR30 MZN30 NJJ30 NTF30 ODB30 OMX30 OWT30 PGP30 PQL30 QAH30 QKD30 QTZ30 RDV30 RNR30 RXN30 SHJ30 SRF30 TBB30 TKX30 TUT30 UEP30 UOL30 UYH30 VID30 VRZ30 WBV30 WLR30 WVN30 F65567 JB65567 SX65567 ACT65567 AMP65567 AWL65567 BGH65567 BQD65567 BZZ65567 CJV65567 CTR65567 DDN65567 DNJ65567 DXF65567 EHB65567 EQX65567 FAT65567 FKP65567 FUL65567 GEH65567 GOD65567 GXZ65567 HHV65567 HRR65567 IBN65567 ILJ65567 IVF65567 JFB65567 JOX65567 JYT65567 KIP65567 KSL65567 LCH65567 LMD65567 LVZ65567 MFV65567 MPR65567 MZN65567 NJJ65567 NTF65567 ODB65567 OMX65567 OWT65567 PGP65567 PQL65567 QAH65567 QKD65567 QTZ65567 RDV65567 RNR65567 RXN65567 SHJ65567 SRF65567 TBB65567 TKX65567 TUT65567 UEP65567 UOL65567 UYH65567 VID65567 VRZ65567 WBV65567 WLR65567 WVN65567 F131103 JB131103 SX131103 ACT131103 AMP131103 AWL131103 BGH131103 BQD131103 BZZ131103 CJV131103 CTR131103 DDN131103 DNJ131103 DXF131103 EHB131103 EQX131103 FAT131103 FKP131103 FUL131103 GEH131103 GOD131103 GXZ131103 HHV131103 HRR131103 IBN131103 ILJ131103 IVF131103 JFB131103 JOX131103 JYT131103 KIP131103 KSL131103 LCH131103 LMD131103 LVZ131103 MFV131103 MPR131103 MZN131103 NJJ131103 NTF131103 ODB131103 OMX131103 OWT131103 PGP131103 PQL131103 QAH131103 QKD131103 QTZ131103 RDV131103 RNR131103 RXN131103 SHJ131103 SRF131103 TBB131103 TKX131103 TUT131103 UEP131103 UOL131103 UYH131103 VID131103 VRZ131103 WBV131103 WLR131103 WVN131103 F196639 JB196639 SX196639 ACT196639 AMP196639 AWL196639 BGH196639 BQD196639 BZZ196639 CJV196639 CTR196639 DDN196639 DNJ196639 DXF196639 EHB196639 EQX196639 FAT196639 FKP196639 FUL196639 GEH196639 GOD196639 GXZ196639 HHV196639 HRR196639 IBN196639 ILJ196639 IVF196639 JFB196639 JOX196639 JYT196639 KIP196639 KSL196639 LCH196639 LMD196639 LVZ196639 MFV196639 MPR196639 MZN196639 NJJ196639 NTF196639 ODB196639 OMX196639 OWT196639 PGP196639 PQL196639 QAH196639 QKD196639 QTZ196639 RDV196639 RNR196639 RXN196639 SHJ196639 SRF196639 TBB196639 TKX196639 TUT196639 UEP196639 UOL196639 UYH196639 VID196639 VRZ196639 WBV196639 WLR196639 WVN196639 F262175 JB262175 SX262175 ACT262175 AMP262175 AWL262175 BGH262175 BQD262175 BZZ262175 CJV262175 CTR262175 DDN262175 DNJ262175 DXF262175 EHB262175 EQX262175 FAT262175 FKP262175 FUL262175 GEH262175 GOD262175 GXZ262175 HHV262175 HRR262175 IBN262175 ILJ262175 IVF262175 JFB262175 JOX262175 JYT262175 KIP262175 KSL262175 LCH262175 LMD262175 LVZ262175 MFV262175 MPR262175 MZN262175 NJJ262175 NTF262175 ODB262175 OMX262175 OWT262175 PGP262175 PQL262175 QAH262175 QKD262175 QTZ262175 RDV262175 RNR262175 RXN262175 SHJ262175 SRF262175 TBB262175 TKX262175 TUT262175 UEP262175 UOL262175 UYH262175 VID262175 VRZ262175 WBV262175 WLR262175 WVN262175 F327711 JB327711 SX327711 ACT327711 AMP327711 AWL327711 BGH327711 BQD327711 BZZ327711 CJV327711 CTR327711 DDN327711 DNJ327711 DXF327711 EHB327711 EQX327711 FAT327711 FKP327711 FUL327711 GEH327711 GOD327711 GXZ327711 HHV327711 HRR327711 IBN327711 ILJ327711 IVF327711 JFB327711 JOX327711 JYT327711 KIP327711 KSL327711 LCH327711 LMD327711 LVZ327711 MFV327711 MPR327711 MZN327711 NJJ327711 NTF327711 ODB327711 OMX327711 OWT327711 PGP327711 PQL327711 QAH327711 QKD327711 QTZ327711 RDV327711 RNR327711 RXN327711 SHJ327711 SRF327711 TBB327711 TKX327711 TUT327711 UEP327711 UOL327711 UYH327711 VID327711 VRZ327711 WBV327711 WLR327711 WVN327711 F393247 JB393247 SX393247 ACT393247 AMP393247 AWL393247 BGH393247 BQD393247 BZZ393247 CJV393247 CTR393247 DDN393247 DNJ393247 DXF393247 EHB393247 EQX393247 FAT393247 FKP393247 FUL393247 GEH393247 GOD393247 GXZ393247 HHV393247 HRR393247 IBN393247 ILJ393247 IVF393247 JFB393247 JOX393247 JYT393247 KIP393247 KSL393247 LCH393247 LMD393247 LVZ393247 MFV393247 MPR393247 MZN393247 NJJ393247 NTF393247 ODB393247 OMX393247 OWT393247 PGP393247 PQL393247 QAH393247 QKD393247 QTZ393247 RDV393247 RNR393247 RXN393247 SHJ393247 SRF393247 TBB393247 TKX393247 TUT393247 UEP393247 UOL393247 UYH393247 VID393247 VRZ393247 WBV393247 WLR393247 WVN393247 F458783 JB458783 SX458783 ACT458783 AMP458783 AWL458783 BGH458783 BQD458783 BZZ458783 CJV458783 CTR458783 DDN458783 DNJ458783 DXF458783 EHB458783 EQX458783 FAT458783 FKP458783 FUL458783 GEH458783 GOD458783 GXZ458783 HHV458783 HRR458783 IBN458783 ILJ458783 IVF458783 JFB458783 JOX458783 JYT458783 KIP458783 KSL458783 LCH458783 LMD458783 LVZ458783 MFV458783 MPR458783 MZN458783 NJJ458783 NTF458783 ODB458783 OMX458783 OWT458783 PGP458783 PQL458783 QAH458783 QKD458783 QTZ458783 RDV458783 RNR458783 RXN458783 SHJ458783 SRF458783 TBB458783 TKX458783 TUT458783 UEP458783 UOL458783 UYH458783 VID458783 VRZ458783 WBV458783 WLR458783 WVN458783 F524319 JB524319 SX524319 ACT524319 AMP524319 AWL524319 BGH524319 BQD524319 BZZ524319 CJV524319 CTR524319 DDN524319 DNJ524319 DXF524319 EHB524319 EQX524319 FAT524319 FKP524319 FUL524319 GEH524319 GOD524319 GXZ524319 HHV524319 HRR524319 IBN524319 ILJ524319 IVF524319 JFB524319 JOX524319 JYT524319 KIP524319 KSL524319 LCH524319 LMD524319 LVZ524319 MFV524319 MPR524319 MZN524319 NJJ524319 NTF524319 ODB524319 OMX524319 OWT524319 PGP524319 PQL524319 QAH524319 QKD524319 QTZ524319 RDV524319 RNR524319 RXN524319 SHJ524319 SRF524319 TBB524319 TKX524319 TUT524319 UEP524319 UOL524319 UYH524319 VID524319 VRZ524319 WBV524319 WLR524319 WVN524319 F589855 JB589855 SX589855 ACT589855 AMP589855 AWL589855 BGH589855 BQD589855 BZZ589855 CJV589855 CTR589855 DDN589855 DNJ589855 DXF589855 EHB589855 EQX589855 FAT589855 FKP589855 FUL589855 GEH589855 GOD589855 GXZ589855 HHV589855 HRR589855 IBN589855 ILJ589855 IVF589855 JFB589855 JOX589855 JYT589855 KIP589855 KSL589855 LCH589855 LMD589855 LVZ589855 MFV589855 MPR589855 MZN589855 NJJ589855 NTF589855 ODB589855 OMX589855 OWT589855 PGP589855 PQL589855 QAH589855 QKD589855 QTZ589855 RDV589855 RNR589855 RXN589855 SHJ589855 SRF589855 TBB589855 TKX589855 TUT589855 UEP589855 UOL589855 UYH589855 VID589855 VRZ589855 WBV589855 WLR589855 WVN589855 F655391 JB655391 SX655391 ACT655391 AMP655391 AWL655391 BGH655391 BQD655391 BZZ655391 CJV655391 CTR655391 DDN655391 DNJ655391 DXF655391 EHB655391 EQX655391 FAT655391 FKP655391 FUL655391 GEH655391 GOD655391 GXZ655391 HHV655391 HRR655391 IBN655391 ILJ655391 IVF655391 JFB655391 JOX655391 JYT655391 KIP655391 KSL655391 LCH655391 LMD655391 LVZ655391 MFV655391 MPR655391 MZN655391 NJJ655391 NTF655391 ODB655391 OMX655391 OWT655391 PGP655391 PQL655391 QAH655391 QKD655391 QTZ655391 RDV655391 RNR655391 RXN655391 SHJ655391 SRF655391 TBB655391 TKX655391 TUT655391 UEP655391 UOL655391 UYH655391 VID655391 VRZ655391 WBV655391 WLR655391 WVN655391 F720927 JB720927 SX720927 ACT720927 AMP720927 AWL720927 BGH720927 BQD720927 BZZ720927 CJV720927 CTR720927 DDN720927 DNJ720927 DXF720927 EHB720927 EQX720927 FAT720927 FKP720927 FUL720927 GEH720927 GOD720927 GXZ720927 HHV720927 HRR720927 IBN720927 ILJ720927 IVF720927 JFB720927 JOX720927 JYT720927 KIP720927 KSL720927 LCH720927 LMD720927 LVZ720927 MFV720927 MPR720927 MZN720927 NJJ720927 NTF720927 ODB720927 OMX720927 OWT720927 PGP720927 PQL720927 QAH720927 QKD720927 QTZ720927 RDV720927 RNR720927 RXN720927 SHJ720927 SRF720927 TBB720927 TKX720927 TUT720927 UEP720927 UOL720927 UYH720927 VID720927 VRZ720927 WBV720927 WLR720927 WVN720927 F786463 JB786463 SX786463 ACT786463 AMP786463 AWL786463 BGH786463 BQD786463 BZZ786463 CJV786463 CTR786463 DDN786463 DNJ786463 DXF786463 EHB786463 EQX786463 FAT786463 FKP786463 FUL786463 GEH786463 GOD786463 GXZ786463 HHV786463 HRR786463 IBN786463 ILJ786463 IVF786463 JFB786463 JOX786463 JYT786463 KIP786463 KSL786463 LCH786463 LMD786463 LVZ786463 MFV786463 MPR786463 MZN786463 NJJ786463 NTF786463 ODB786463 OMX786463 OWT786463 PGP786463 PQL786463 QAH786463 QKD786463 QTZ786463 RDV786463 RNR786463 RXN786463 SHJ786463 SRF786463 TBB786463 TKX786463 TUT786463 UEP786463 UOL786463 UYH786463 VID786463 VRZ786463 WBV786463 WLR786463 WVN786463 F851999 JB851999 SX851999 ACT851999 AMP851999 AWL851999 BGH851999 BQD851999 BZZ851999 CJV851999 CTR851999 DDN851999 DNJ851999 DXF851999 EHB851999 EQX851999 FAT851999 FKP851999 FUL851999 GEH851999 GOD851999 GXZ851999 HHV851999 HRR851999 IBN851999 ILJ851999 IVF851999 JFB851999 JOX851999 JYT851999 KIP851999 KSL851999 LCH851999 LMD851999 LVZ851999 MFV851999 MPR851999 MZN851999 NJJ851999 NTF851999 ODB851999 OMX851999 OWT851999 PGP851999 PQL851999 QAH851999 QKD851999 QTZ851999 RDV851999 RNR851999 RXN851999 SHJ851999 SRF851999 TBB851999 TKX851999 TUT851999 UEP851999 UOL851999 UYH851999 VID851999 VRZ851999 WBV851999 WLR851999 WVN851999 F917535 JB917535 SX917535 ACT917535 AMP917535 AWL917535 BGH917535 BQD917535 BZZ917535 CJV917535 CTR917535 DDN917535 DNJ917535 DXF917535 EHB917535 EQX917535 FAT917535 FKP917535 FUL917535 GEH917535 GOD917535 GXZ917535 HHV917535 HRR917535 IBN917535 ILJ917535 IVF917535 JFB917535 JOX917535 JYT917535 KIP917535 KSL917535 LCH917535 LMD917535 LVZ917535 MFV917535 MPR917535 MZN917535 NJJ917535 NTF917535 ODB917535 OMX917535 OWT917535 PGP917535 PQL917535 QAH917535 QKD917535 QTZ917535 RDV917535 RNR917535 RXN917535 SHJ917535 SRF917535 TBB917535 TKX917535 TUT917535 UEP917535 UOL917535 UYH917535 VID917535 VRZ917535 WBV917535 WLR917535 WVN917535 F983071 JB983071 SX983071 ACT983071 AMP983071 AWL983071 BGH983071 BQD983071 BZZ983071 CJV983071 CTR983071 DDN983071 DNJ983071 DXF983071 EHB983071 EQX983071 FAT983071 FKP983071 FUL983071 GEH983071 GOD983071 GXZ983071 HHV983071 HRR983071 IBN983071 ILJ983071 IVF983071 JFB983071 JOX983071 JYT983071 KIP983071 KSL983071 LCH983071 LMD983071 LVZ983071 MFV983071 MPR983071 MZN983071 NJJ983071 NTF983071 ODB983071 OMX983071 OWT983071 PGP983071 PQL983071 QAH983071 QKD983071 QTZ983071 RDV983071 RNR983071 RXN983071 SHJ983071 SRF983071 TBB983071 TKX983071 TUT983071 UEP983071 UOL983071 UYH983071 VID983071 VRZ983071 WBV983071 WLR983071 WVN983071"/>
    <dataValidation allowBlank="1" showInputMessage="1" showErrorMessage="1" prompt="la cellule G33=F33" sqref="F28 JB28 SX28 ACT28 AMP28 AWL28 BGH28 BQD28 BZZ28 CJV28 CTR28 DDN28 DNJ28 DXF28 EHB28 EQX28 FAT28 FKP28 FUL28 GEH28 GOD28 GXZ28 HHV28 HRR28 IBN28 ILJ28 IVF28 JFB28 JOX28 JYT28 KIP28 KSL28 LCH28 LMD28 LVZ28 MFV28 MPR28 MZN28 NJJ28 NTF28 ODB28 OMX28 OWT28 PGP28 PQL28 QAH28 QKD28 QTZ28 RDV28 RNR28 RXN28 SHJ28 SRF28 TBB28 TKX28 TUT28 UEP28 UOL28 UYH28 VID28 VRZ28 WBV28 WLR28 WVN28 F65565 JB65565 SX65565 ACT65565 AMP65565 AWL65565 BGH65565 BQD65565 BZZ65565 CJV65565 CTR65565 DDN65565 DNJ65565 DXF65565 EHB65565 EQX65565 FAT65565 FKP65565 FUL65565 GEH65565 GOD65565 GXZ65565 HHV65565 HRR65565 IBN65565 ILJ65565 IVF65565 JFB65565 JOX65565 JYT65565 KIP65565 KSL65565 LCH65565 LMD65565 LVZ65565 MFV65565 MPR65565 MZN65565 NJJ65565 NTF65565 ODB65565 OMX65565 OWT65565 PGP65565 PQL65565 QAH65565 QKD65565 QTZ65565 RDV65565 RNR65565 RXN65565 SHJ65565 SRF65565 TBB65565 TKX65565 TUT65565 UEP65565 UOL65565 UYH65565 VID65565 VRZ65565 WBV65565 WLR65565 WVN65565 F131101 JB131101 SX131101 ACT131101 AMP131101 AWL131101 BGH131101 BQD131101 BZZ131101 CJV131101 CTR131101 DDN131101 DNJ131101 DXF131101 EHB131101 EQX131101 FAT131101 FKP131101 FUL131101 GEH131101 GOD131101 GXZ131101 HHV131101 HRR131101 IBN131101 ILJ131101 IVF131101 JFB131101 JOX131101 JYT131101 KIP131101 KSL131101 LCH131101 LMD131101 LVZ131101 MFV131101 MPR131101 MZN131101 NJJ131101 NTF131101 ODB131101 OMX131101 OWT131101 PGP131101 PQL131101 QAH131101 QKD131101 QTZ131101 RDV131101 RNR131101 RXN131101 SHJ131101 SRF131101 TBB131101 TKX131101 TUT131101 UEP131101 UOL131101 UYH131101 VID131101 VRZ131101 WBV131101 WLR131101 WVN131101 F196637 JB196637 SX196637 ACT196637 AMP196637 AWL196637 BGH196637 BQD196637 BZZ196637 CJV196637 CTR196637 DDN196637 DNJ196637 DXF196637 EHB196637 EQX196637 FAT196637 FKP196637 FUL196637 GEH196637 GOD196637 GXZ196637 HHV196637 HRR196637 IBN196637 ILJ196637 IVF196637 JFB196637 JOX196637 JYT196637 KIP196637 KSL196637 LCH196637 LMD196637 LVZ196637 MFV196637 MPR196637 MZN196637 NJJ196637 NTF196637 ODB196637 OMX196637 OWT196637 PGP196637 PQL196637 QAH196637 QKD196637 QTZ196637 RDV196637 RNR196637 RXN196637 SHJ196637 SRF196637 TBB196637 TKX196637 TUT196637 UEP196637 UOL196637 UYH196637 VID196637 VRZ196637 WBV196637 WLR196637 WVN196637 F262173 JB262173 SX262173 ACT262173 AMP262173 AWL262173 BGH262173 BQD262173 BZZ262173 CJV262173 CTR262173 DDN262173 DNJ262173 DXF262173 EHB262173 EQX262173 FAT262173 FKP262173 FUL262173 GEH262173 GOD262173 GXZ262173 HHV262173 HRR262173 IBN262173 ILJ262173 IVF262173 JFB262173 JOX262173 JYT262173 KIP262173 KSL262173 LCH262173 LMD262173 LVZ262173 MFV262173 MPR262173 MZN262173 NJJ262173 NTF262173 ODB262173 OMX262173 OWT262173 PGP262173 PQL262173 QAH262173 QKD262173 QTZ262173 RDV262173 RNR262173 RXN262173 SHJ262173 SRF262173 TBB262173 TKX262173 TUT262173 UEP262173 UOL262173 UYH262173 VID262173 VRZ262173 WBV262173 WLR262173 WVN262173 F327709 JB327709 SX327709 ACT327709 AMP327709 AWL327709 BGH327709 BQD327709 BZZ327709 CJV327709 CTR327709 DDN327709 DNJ327709 DXF327709 EHB327709 EQX327709 FAT327709 FKP327709 FUL327709 GEH327709 GOD327709 GXZ327709 HHV327709 HRR327709 IBN327709 ILJ327709 IVF327709 JFB327709 JOX327709 JYT327709 KIP327709 KSL327709 LCH327709 LMD327709 LVZ327709 MFV327709 MPR327709 MZN327709 NJJ327709 NTF327709 ODB327709 OMX327709 OWT327709 PGP327709 PQL327709 QAH327709 QKD327709 QTZ327709 RDV327709 RNR327709 RXN327709 SHJ327709 SRF327709 TBB327709 TKX327709 TUT327709 UEP327709 UOL327709 UYH327709 VID327709 VRZ327709 WBV327709 WLR327709 WVN327709 F393245 JB393245 SX393245 ACT393245 AMP393245 AWL393245 BGH393245 BQD393245 BZZ393245 CJV393245 CTR393245 DDN393245 DNJ393245 DXF393245 EHB393245 EQX393245 FAT393245 FKP393245 FUL393245 GEH393245 GOD393245 GXZ393245 HHV393245 HRR393245 IBN393245 ILJ393245 IVF393245 JFB393245 JOX393245 JYT393245 KIP393245 KSL393245 LCH393245 LMD393245 LVZ393245 MFV393245 MPR393245 MZN393245 NJJ393245 NTF393245 ODB393245 OMX393245 OWT393245 PGP393245 PQL393245 QAH393245 QKD393245 QTZ393245 RDV393245 RNR393245 RXN393245 SHJ393245 SRF393245 TBB393245 TKX393245 TUT393245 UEP393245 UOL393245 UYH393245 VID393245 VRZ393245 WBV393245 WLR393245 WVN393245 F458781 JB458781 SX458781 ACT458781 AMP458781 AWL458781 BGH458781 BQD458781 BZZ458781 CJV458781 CTR458781 DDN458781 DNJ458781 DXF458781 EHB458781 EQX458781 FAT458781 FKP458781 FUL458781 GEH458781 GOD458781 GXZ458781 HHV458781 HRR458781 IBN458781 ILJ458781 IVF458781 JFB458781 JOX458781 JYT458781 KIP458781 KSL458781 LCH458781 LMD458781 LVZ458781 MFV458781 MPR458781 MZN458781 NJJ458781 NTF458781 ODB458781 OMX458781 OWT458781 PGP458781 PQL458781 QAH458781 QKD458781 QTZ458781 RDV458781 RNR458781 RXN458781 SHJ458781 SRF458781 TBB458781 TKX458781 TUT458781 UEP458781 UOL458781 UYH458781 VID458781 VRZ458781 WBV458781 WLR458781 WVN458781 F524317 JB524317 SX524317 ACT524317 AMP524317 AWL524317 BGH524317 BQD524317 BZZ524317 CJV524317 CTR524317 DDN524317 DNJ524317 DXF524317 EHB524317 EQX524317 FAT524317 FKP524317 FUL524317 GEH524317 GOD524317 GXZ524317 HHV524317 HRR524317 IBN524317 ILJ524317 IVF524317 JFB524317 JOX524317 JYT524317 KIP524317 KSL524317 LCH524317 LMD524317 LVZ524317 MFV524317 MPR524317 MZN524317 NJJ524317 NTF524317 ODB524317 OMX524317 OWT524317 PGP524317 PQL524317 QAH524317 QKD524317 QTZ524317 RDV524317 RNR524317 RXN524317 SHJ524317 SRF524317 TBB524317 TKX524317 TUT524317 UEP524317 UOL524317 UYH524317 VID524317 VRZ524317 WBV524317 WLR524317 WVN524317 F589853 JB589853 SX589853 ACT589853 AMP589853 AWL589853 BGH589853 BQD589853 BZZ589853 CJV589853 CTR589853 DDN589853 DNJ589853 DXF589853 EHB589853 EQX589853 FAT589853 FKP589853 FUL589853 GEH589853 GOD589853 GXZ589853 HHV589853 HRR589853 IBN589853 ILJ589853 IVF589853 JFB589853 JOX589853 JYT589853 KIP589853 KSL589853 LCH589853 LMD589853 LVZ589853 MFV589853 MPR589853 MZN589853 NJJ589853 NTF589853 ODB589853 OMX589853 OWT589853 PGP589853 PQL589853 QAH589853 QKD589853 QTZ589853 RDV589853 RNR589853 RXN589853 SHJ589853 SRF589853 TBB589853 TKX589853 TUT589853 UEP589853 UOL589853 UYH589853 VID589853 VRZ589853 WBV589853 WLR589853 WVN589853 F655389 JB655389 SX655389 ACT655389 AMP655389 AWL655389 BGH655389 BQD655389 BZZ655389 CJV655389 CTR655389 DDN655389 DNJ655389 DXF655389 EHB655389 EQX655389 FAT655389 FKP655389 FUL655389 GEH655389 GOD655389 GXZ655389 HHV655389 HRR655389 IBN655389 ILJ655389 IVF655389 JFB655389 JOX655389 JYT655389 KIP655389 KSL655389 LCH655389 LMD655389 LVZ655389 MFV655389 MPR655389 MZN655389 NJJ655389 NTF655389 ODB655389 OMX655389 OWT655389 PGP655389 PQL655389 QAH655389 QKD655389 QTZ655389 RDV655389 RNR655389 RXN655389 SHJ655389 SRF655389 TBB655389 TKX655389 TUT655389 UEP655389 UOL655389 UYH655389 VID655389 VRZ655389 WBV655389 WLR655389 WVN655389 F720925 JB720925 SX720925 ACT720925 AMP720925 AWL720925 BGH720925 BQD720925 BZZ720925 CJV720925 CTR720925 DDN720925 DNJ720925 DXF720925 EHB720925 EQX720925 FAT720925 FKP720925 FUL720925 GEH720925 GOD720925 GXZ720925 HHV720925 HRR720925 IBN720925 ILJ720925 IVF720925 JFB720925 JOX720925 JYT720925 KIP720925 KSL720925 LCH720925 LMD720925 LVZ720925 MFV720925 MPR720925 MZN720925 NJJ720925 NTF720925 ODB720925 OMX720925 OWT720925 PGP720925 PQL720925 QAH720925 QKD720925 QTZ720925 RDV720925 RNR720925 RXN720925 SHJ720925 SRF720925 TBB720925 TKX720925 TUT720925 UEP720925 UOL720925 UYH720925 VID720925 VRZ720925 WBV720925 WLR720925 WVN720925 F786461 JB786461 SX786461 ACT786461 AMP786461 AWL786461 BGH786461 BQD786461 BZZ786461 CJV786461 CTR786461 DDN786461 DNJ786461 DXF786461 EHB786461 EQX786461 FAT786461 FKP786461 FUL786461 GEH786461 GOD786461 GXZ786461 HHV786461 HRR786461 IBN786461 ILJ786461 IVF786461 JFB786461 JOX786461 JYT786461 KIP786461 KSL786461 LCH786461 LMD786461 LVZ786461 MFV786461 MPR786461 MZN786461 NJJ786461 NTF786461 ODB786461 OMX786461 OWT786461 PGP786461 PQL786461 QAH786461 QKD786461 QTZ786461 RDV786461 RNR786461 RXN786461 SHJ786461 SRF786461 TBB786461 TKX786461 TUT786461 UEP786461 UOL786461 UYH786461 VID786461 VRZ786461 WBV786461 WLR786461 WVN786461 F851997 JB851997 SX851997 ACT851997 AMP851997 AWL851997 BGH851997 BQD851997 BZZ851997 CJV851997 CTR851997 DDN851997 DNJ851997 DXF851997 EHB851997 EQX851997 FAT851997 FKP851997 FUL851997 GEH851997 GOD851997 GXZ851997 HHV851997 HRR851997 IBN851997 ILJ851997 IVF851997 JFB851997 JOX851997 JYT851997 KIP851997 KSL851997 LCH851997 LMD851997 LVZ851997 MFV851997 MPR851997 MZN851997 NJJ851997 NTF851997 ODB851997 OMX851997 OWT851997 PGP851997 PQL851997 QAH851997 QKD851997 QTZ851997 RDV851997 RNR851997 RXN851997 SHJ851997 SRF851997 TBB851997 TKX851997 TUT851997 UEP851997 UOL851997 UYH851997 VID851997 VRZ851997 WBV851997 WLR851997 WVN851997 F917533 JB917533 SX917533 ACT917533 AMP917533 AWL917533 BGH917533 BQD917533 BZZ917533 CJV917533 CTR917533 DDN917533 DNJ917533 DXF917533 EHB917533 EQX917533 FAT917533 FKP917533 FUL917533 GEH917533 GOD917533 GXZ917533 HHV917533 HRR917533 IBN917533 ILJ917533 IVF917533 JFB917533 JOX917533 JYT917533 KIP917533 KSL917533 LCH917533 LMD917533 LVZ917533 MFV917533 MPR917533 MZN917533 NJJ917533 NTF917533 ODB917533 OMX917533 OWT917533 PGP917533 PQL917533 QAH917533 QKD917533 QTZ917533 RDV917533 RNR917533 RXN917533 SHJ917533 SRF917533 TBB917533 TKX917533 TUT917533 UEP917533 UOL917533 UYH917533 VID917533 VRZ917533 WBV917533 WLR917533 WVN917533 F983069 JB983069 SX983069 ACT983069 AMP983069 AWL983069 BGH983069 BQD983069 BZZ983069 CJV983069 CTR983069 DDN983069 DNJ983069 DXF983069 EHB983069 EQX983069 FAT983069 FKP983069 FUL983069 GEH983069 GOD983069 GXZ983069 HHV983069 HRR983069 IBN983069 ILJ983069 IVF983069 JFB983069 JOX983069 JYT983069 KIP983069 KSL983069 LCH983069 LMD983069 LVZ983069 MFV983069 MPR983069 MZN983069 NJJ983069 NTF983069 ODB983069 OMX983069 OWT983069 PGP983069 PQL983069 QAH983069 QKD983069 QTZ983069 RDV983069 RNR983069 RXN983069 SHJ983069 SRF983069 TBB983069 TKX983069 TUT983069 UEP983069 UOL983069 UYH983069 VID983069 VRZ983069 WBV983069 WLR983069 WVN983069"/>
    <dataValidation allowBlank="1" showInputMessage="1" showErrorMessage="1" prompt="le total de la liste des opérations diverses, gardez la formule de liaison de la feuille#5 Divers#" sqref="E27 JA27 SW27 ACS27 AMO27 AWK27 BGG27 BQC27 BZY27 CJU27 CTQ27 DDM27 DNI27 DXE27 EHA27 EQW27 FAS27 FKO27 FUK27 GEG27 GOC27 GXY27 HHU27 HRQ27 IBM27 ILI27 IVE27 JFA27 JOW27 JYS27 KIO27 KSK27 LCG27 LMC27 LVY27 MFU27 MPQ27 MZM27 NJI27 NTE27 ODA27 OMW27 OWS27 PGO27 PQK27 QAG27 QKC27 QTY27 RDU27 RNQ27 RXM27 SHI27 SRE27 TBA27 TKW27 TUS27 UEO27 UOK27 UYG27 VIC27 VRY27 WBU27 WLQ27 WVM27 E65564 JA65564 SW65564 ACS65564 AMO65564 AWK65564 BGG65564 BQC65564 BZY65564 CJU65564 CTQ65564 DDM65564 DNI65564 DXE65564 EHA65564 EQW65564 FAS65564 FKO65564 FUK65564 GEG65564 GOC65564 GXY65564 HHU65564 HRQ65564 IBM65564 ILI65564 IVE65564 JFA65564 JOW65564 JYS65564 KIO65564 KSK65564 LCG65564 LMC65564 LVY65564 MFU65564 MPQ65564 MZM65564 NJI65564 NTE65564 ODA65564 OMW65564 OWS65564 PGO65564 PQK65564 QAG65564 QKC65564 QTY65564 RDU65564 RNQ65564 RXM65564 SHI65564 SRE65564 TBA65564 TKW65564 TUS65564 UEO65564 UOK65564 UYG65564 VIC65564 VRY65564 WBU65564 WLQ65564 WVM65564 E131100 JA131100 SW131100 ACS131100 AMO131100 AWK131100 BGG131100 BQC131100 BZY131100 CJU131100 CTQ131100 DDM131100 DNI131100 DXE131100 EHA131100 EQW131100 FAS131100 FKO131100 FUK131100 GEG131100 GOC131100 GXY131100 HHU131100 HRQ131100 IBM131100 ILI131100 IVE131100 JFA131100 JOW131100 JYS131100 KIO131100 KSK131100 LCG131100 LMC131100 LVY131100 MFU131100 MPQ131100 MZM131100 NJI131100 NTE131100 ODA131100 OMW131100 OWS131100 PGO131100 PQK131100 QAG131100 QKC131100 QTY131100 RDU131100 RNQ131100 RXM131100 SHI131100 SRE131100 TBA131100 TKW131100 TUS131100 UEO131100 UOK131100 UYG131100 VIC131100 VRY131100 WBU131100 WLQ131100 WVM131100 E196636 JA196636 SW196636 ACS196636 AMO196636 AWK196636 BGG196636 BQC196636 BZY196636 CJU196636 CTQ196636 DDM196636 DNI196636 DXE196636 EHA196636 EQW196636 FAS196636 FKO196636 FUK196636 GEG196636 GOC196636 GXY196636 HHU196636 HRQ196636 IBM196636 ILI196636 IVE196636 JFA196636 JOW196636 JYS196636 KIO196636 KSK196636 LCG196636 LMC196636 LVY196636 MFU196636 MPQ196636 MZM196636 NJI196636 NTE196636 ODA196636 OMW196636 OWS196636 PGO196636 PQK196636 QAG196636 QKC196636 QTY196636 RDU196636 RNQ196636 RXM196636 SHI196636 SRE196636 TBA196636 TKW196636 TUS196636 UEO196636 UOK196636 UYG196636 VIC196636 VRY196636 WBU196636 WLQ196636 WVM196636 E262172 JA262172 SW262172 ACS262172 AMO262172 AWK262172 BGG262172 BQC262172 BZY262172 CJU262172 CTQ262172 DDM262172 DNI262172 DXE262172 EHA262172 EQW262172 FAS262172 FKO262172 FUK262172 GEG262172 GOC262172 GXY262172 HHU262172 HRQ262172 IBM262172 ILI262172 IVE262172 JFA262172 JOW262172 JYS262172 KIO262172 KSK262172 LCG262172 LMC262172 LVY262172 MFU262172 MPQ262172 MZM262172 NJI262172 NTE262172 ODA262172 OMW262172 OWS262172 PGO262172 PQK262172 QAG262172 QKC262172 QTY262172 RDU262172 RNQ262172 RXM262172 SHI262172 SRE262172 TBA262172 TKW262172 TUS262172 UEO262172 UOK262172 UYG262172 VIC262172 VRY262172 WBU262172 WLQ262172 WVM262172 E327708 JA327708 SW327708 ACS327708 AMO327708 AWK327708 BGG327708 BQC327708 BZY327708 CJU327708 CTQ327708 DDM327708 DNI327708 DXE327708 EHA327708 EQW327708 FAS327708 FKO327708 FUK327708 GEG327708 GOC327708 GXY327708 HHU327708 HRQ327708 IBM327708 ILI327708 IVE327708 JFA327708 JOW327708 JYS327708 KIO327708 KSK327708 LCG327708 LMC327708 LVY327708 MFU327708 MPQ327708 MZM327708 NJI327708 NTE327708 ODA327708 OMW327708 OWS327708 PGO327708 PQK327708 QAG327708 QKC327708 QTY327708 RDU327708 RNQ327708 RXM327708 SHI327708 SRE327708 TBA327708 TKW327708 TUS327708 UEO327708 UOK327708 UYG327708 VIC327708 VRY327708 WBU327708 WLQ327708 WVM327708 E393244 JA393244 SW393244 ACS393244 AMO393244 AWK393244 BGG393244 BQC393244 BZY393244 CJU393244 CTQ393244 DDM393244 DNI393244 DXE393244 EHA393244 EQW393244 FAS393244 FKO393244 FUK393244 GEG393244 GOC393244 GXY393244 HHU393244 HRQ393244 IBM393244 ILI393244 IVE393244 JFA393244 JOW393244 JYS393244 KIO393244 KSK393244 LCG393244 LMC393244 LVY393244 MFU393244 MPQ393244 MZM393244 NJI393244 NTE393244 ODA393244 OMW393244 OWS393244 PGO393244 PQK393244 QAG393244 QKC393244 QTY393244 RDU393244 RNQ393244 RXM393244 SHI393244 SRE393244 TBA393244 TKW393244 TUS393244 UEO393244 UOK393244 UYG393244 VIC393244 VRY393244 WBU393244 WLQ393244 WVM393244 E458780 JA458780 SW458780 ACS458780 AMO458780 AWK458780 BGG458780 BQC458780 BZY458780 CJU458780 CTQ458780 DDM458780 DNI458780 DXE458780 EHA458780 EQW458780 FAS458780 FKO458780 FUK458780 GEG458780 GOC458780 GXY458780 HHU458780 HRQ458780 IBM458780 ILI458780 IVE458780 JFA458780 JOW458780 JYS458780 KIO458780 KSK458780 LCG458780 LMC458780 LVY458780 MFU458780 MPQ458780 MZM458780 NJI458780 NTE458780 ODA458780 OMW458780 OWS458780 PGO458780 PQK458780 QAG458780 QKC458780 QTY458780 RDU458780 RNQ458780 RXM458780 SHI458780 SRE458780 TBA458780 TKW458780 TUS458780 UEO458780 UOK458780 UYG458780 VIC458780 VRY458780 WBU458780 WLQ458780 WVM458780 E524316 JA524316 SW524316 ACS524316 AMO524316 AWK524316 BGG524316 BQC524316 BZY524316 CJU524316 CTQ524316 DDM524316 DNI524316 DXE524316 EHA524316 EQW524316 FAS524316 FKO524316 FUK524316 GEG524316 GOC524316 GXY524316 HHU524316 HRQ524316 IBM524316 ILI524316 IVE524316 JFA524316 JOW524316 JYS524316 KIO524316 KSK524316 LCG524316 LMC524316 LVY524316 MFU524316 MPQ524316 MZM524316 NJI524316 NTE524316 ODA524316 OMW524316 OWS524316 PGO524316 PQK524316 QAG524316 QKC524316 QTY524316 RDU524316 RNQ524316 RXM524316 SHI524316 SRE524316 TBA524316 TKW524316 TUS524316 UEO524316 UOK524316 UYG524316 VIC524316 VRY524316 WBU524316 WLQ524316 WVM524316 E589852 JA589852 SW589852 ACS589852 AMO589852 AWK589852 BGG589852 BQC589852 BZY589852 CJU589852 CTQ589852 DDM589852 DNI589852 DXE589852 EHA589852 EQW589852 FAS589852 FKO589852 FUK589852 GEG589852 GOC589852 GXY589852 HHU589852 HRQ589852 IBM589852 ILI589852 IVE589852 JFA589852 JOW589852 JYS589852 KIO589852 KSK589852 LCG589852 LMC589852 LVY589852 MFU589852 MPQ589852 MZM589852 NJI589852 NTE589852 ODA589852 OMW589852 OWS589852 PGO589852 PQK589852 QAG589852 QKC589852 QTY589852 RDU589852 RNQ589852 RXM589852 SHI589852 SRE589852 TBA589852 TKW589852 TUS589852 UEO589852 UOK589852 UYG589852 VIC589852 VRY589852 WBU589852 WLQ589852 WVM589852 E655388 JA655388 SW655388 ACS655388 AMO655388 AWK655388 BGG655388 BQC655388 BZY655388 CJU655388 CTQ655388 DDM655388 DNI655388 DXE655388 EHA655388 EQW655388 FAS655388 FKO655388 FUK655388 GEG655388 GOC655388 GXY655388 HHU655388 HRQ655388 IBM655388 ILI655388 IVE655388 JFA655388 JOW655388 JYS655388 KIO655388 KSK655388 LCG655388 LMC655388 LVY655388 MFU655388 MPQ655388 MZM655388 NJI655388 NTE655388 ODA655388 OMW655388 OWS655388 PGO655388 PQK655388 QAG655388 QKC655388 QTY655388 RDU655388 RNQ655388 RXM655388 SHI655388 SRE655388 TBA655388 TKW655388 TUS655388 UEO655388 UOK655388 UYG655388 VIC655388 VRY655388 WBU655388 WLQ655388 WVM655388 E720924 JA720924 SW720924 ACS720924 AMO720924 AWK720924 BGG720924 BQC720924 BZY720924 CJU720924 CTQ720924 DDM720924 DNI720924 DXE720924 EHA720924 EQW720924 FAS720924 FKO720924 FUK720924 GEG720924 GOC720924 GXY720924 HHU720924 HRQ720924 IBM720924 ILI720924 IVE720924 JFA720924 JOW720924 JYS720924 KIO720924 KSK720924 LCG720924 LMC720924 LVY720924 MFU720924 MPQ720924 MZM720924 NJI720924 NTE720924 ODA720924 OMW720924 OWS720924 PGO720924 PQK720924 QAG720924 QKC720924 QTY720924 RDU720924 RNQ720924 RXM720924 SHI720924 SRE720924 TBA720924 TKW720924 TUS720924 UEO720924 UOK720924 UYG720924 VIC720924 VRY720924 WBU720924 WLQ720924 WVM720924 E786460 JA786460 SW786460 ACS786460 AMO786460 AWK786460 BGG786460 BQC786460 BZY786460 CJU786460 CTQ786460 DDM786460 DNI786460 DXE786460 EHA786460 EQW786460 FAS786460 FKO786460 FUK786460 GEG786460 GOC786460 GXY786460 HHU786460 HRQ786460 IBM786460 ILI786460 IVE786460 JFA786460 JOW786460 JYS786460 KIO786460 KSK786460 LCG786460 LMC786460 LVY786460 MFU786460 MPQ786460 MZM786460 NJI786460 NTE786460 ODA786460 OMW786460 OWS786460 PGO786460 PQK786460 QAG786460 QKC786460 QTY786460 RDU786460 RNQ786460 RXM786460 SHI786460 SRE786460 TBA786460 TKW786460 TUS786460 UEO786460 UOK786460 UYG786460 VIC786460 VRY786460 WBU786460 WLQ786460 WVM786460 E851996 JA851996 SW851996 ACS851996 AMO851996 AWK851996 BGG851996 BQC851996 BZY851996 CJU851996 CTQ851996 DDM851996 DNI851996 DXE851996 EHA851996 EQW851996 FAS851996 FKO851996 FUK851996 GEG851996 GOC851996 GXY851996 HHU851996 HRQ851996 IBM851996 ILI851996 IVE851996 JFA851996 JOW851996 JYS851996 KIO851996 KSK851996 LCG851996 LMC851996 LVY851996 MFU851996 MPQ851996 MZM851996 NJI851996 NTE851996 ODA851996 OMW851996 OWS851996 PGO851996 PQK851996 QAG851996 QKC851996 QTY851996 RDU851996 RNQ851996 RXM851996 SHI851996 SRE851996 TBA851996 TKW851996 TUS851996 UEO851996 UOK851996 UYG851996 VIC851996 VRY851996 WBU851996 WLQ851996 WVM851996 E917532 JA917532 SW917532 ACS917532 AMO917532 AWK917532 BGG917532 BQC917532 BZY917532 CJU917532 CTQ917532 DDM917532 DNI917532 DXE917532 EHA917532 EQW917532 FAS917532 FKO917532 FUK917532 GEG917532 GOC917532 GXY917532 HHU917532 HRQ917532 IBM917532 ILI917532 IVE917532 JFA917532 JOW917532 JYS917532 KIO917532 KSK917532 LCG917532 LMC917532 LVY917532 MFU917532 MPQ917532 MZM917532 NJI917532 NTE917532 ODA917532 OMW917532 OWS917532 PGO917532 PQK917532 QAG917532 QKC917532 QTY917532 RDU917532 RNQ917532 RXM917532 SHI917532 SRE917532 TBA917532 TKW917532 TUS917532 UEO917532 UOK917532 UYG917532 VIC917532 VRY917532 WBU917532 WLQ917532 WVM917532 E983068 JA983068 SW983068 ACS983068 AMO983068 AWK983068 BGG983068 BQC983068 BZY983068 CJU983068 CTQ983068 DDM983068 DNI983068 DXE983068 EHA983068 EQW983068 FAS983068 FKO983068 FUK983068 GEG983068 GOC983068 GXY983068 HHU983068 HRQ983068 IBM983068 ILI983068 IVE983068 JFA983068 JOW983068 JYS983068 KIO983068 KSK983068 LCG983068 LMC983068 LVY983068 MFU983068 MPQ983068 MZM983068 NJI983068 NTE983068 ODA983068 OMW983068 OWS983068 PGO983068 PQK983068 QAG983068 QKC983068 QTY983068 RDU983068 RNQ983068 RXM983068 SHI983068 SRE983068 TBA983068 TKW983068 TUS983068 UEO983068 UOK983068 UYG983068 VIC983068 VRY983068 WBU983068 WLQ983068 WVM983068"/>
    <dataValidation allowBlank="1" showInputMessage="1" showErrorMessage="1" prompt="cellule G28=F28" sqref="F23 JB23 SX23 ACT23 AMP23 AWL23 BGH23 BQD23 BZZ23 CJV23 CTR23 DDN23 DNJ23 DXF23 EHB23 EQX23 FAT23 FKP23 FUL23 GEH23 GOD23 GXZ23 HHV23 HRR23 IBN23 ILJ23 IVF23 JFB23 JOX23 JYT23 KIP23 KSL23 LCH23 LMD23 LVZ23 MFV23 MPR23 MZN23 NJJ23 NTF23 ODB23 OMX23 OWT23 PGP23 PQL23 QAH23 QKD23 QTZ23 RDV23 RNR23 RXN23 SHJ23 SRF23 TBB23 TKX23 TUT23 UEP23 UOL23 UYH23 VID23 VRZ23 WBV23 WLR23 WVN23 F65560 JB65560 SX65560 ACT65560 AMP65560 AWL65560 BGH65560 BQD65560 BZZ65560 CJV65560 CTR65560 DDN65560 DNJ65560 DXF65560 EHB65560 EQX65560 FAT65560 FKP65560 FUL65560 GEH65560 GOD65560 GXZ65560 HHV65560 HRR65560 IBN65560 ILJ65560 IVF65560 JFB65560 JOX65560 JYT65560 KIP65560 KSL65560 LCH65560 LMD65560 LVZ65560 MFV65560 MPR65560 MZN65560 NJJ65560 NTF65560 ODB65560 OMX65560 OWT65560 PGP65560 PQL65560 QAH65560 QKD65560 QTZ65560 RDV65560 RNR65560 RXN65560 SHJ65560 SRF65560 TBB65560 TKX65560 TUT65560 UEP65560 UOL65560 UYH65560 VID65560 VRZ65560 WBV65560 WLR65560 WVN65560 F131096 JB131096 SX131096 ACT131096 AMP131096 AWL131096 BGH131096 BQD131096 BZZ131096 CJV131096 CTR131096 DDN131096 DNJ131096 DXF131096 EHB131096 EQX131096 FAT131096 FKP131096 FUL131096 GEH131096 GOD131096 GXZ131096 HHV131096 HRR131096 IBN131096 ILJ131096 IVF131096 JFB131096 JOX131096 JYT131096 KIP131096 KSL131096 LCH131096 LMD131096 LVZ131096 MFV131096 MPR131096 MZN131096 NJJ131096 NTF131096 ODB131096 OMX131096 OWT131096 PGP131096 PQL131096 QAH131096 QKD131096 QTZ131096 RDV131096 RNR131096 RXN131096 SHJ131096 SRF131096 TBB131096 TKX131096 TUT131096 UEP131096 UOL131096 UYH131096 VID131096 VRZ131096 WBV131096 WLR131096 WVN131096 F196632 JB196632 SX196632 ACT196632 AMP196632 AWL196632 BGH196632 BQD196632 BZZ196632 CJV196632 CTR196632 DDN196632 DNJ196632 DXF196632 EHB196632 EQX196632 FAT196632 FKP196632 FUL196632 GEH196632 GOD196632 GXZ196632 HHV196632 HRR196632 IBN196632 ILJ196632 IVF196632 JFB196632 JOX196632 JYT196632 KIP196632 KSL196632 LCH196632 LMD196632 LVZ196632 MFV196632 MPR196632 MZN196632 NJJ196632 NTF196632 ODB196632 OMX196632 OWT196632 PGP196632 PQL196632 QAH196632 QKD196632 QTZ196632 RDV196632 RNR196632 RXN196632 SHJ196632 SRF196632 TBB196632 TKX196632 TUT196632 UEP196632 UOL196632 UYH196632 VID196632 VRZ196632 WBV196632 WLR196632 WVN196632 F262168 JB262168 SX262168 ACT262168 AMP262168 AWL262168 BGH262168 BQD262168 BZZ262168 CJV262168 CTR262168 DDN262168 DNJ262168 DXF262168 EHB262168 EQX262168 FAT262168 FKP262168 FUL262168 GEH262168 GOD262168 GXZ262168 HHV262168 HRR262168 IBN262168 ILJ262168 IVF262168 JFB262168 JOX262168 JYT262168 KIP262168 KSL262168 LCH262168 LMD262168 LVZ262168 MFV262168 MPR262168 MZN262168 NJJ262168 NTF262168 ODB262168 OMX262168 OWT262168 PGP262168 PQL262168 QAH262168 QKD262168 QTZ262168 RDV262168 RNR262168 RXN262168 SHJ262168 SRF262168 TBB262168 TKX262168 TUT262168 UEP262168 UOL262168 UYH262168 VID262168 VRZ262168 WBV262168 WLR262168 WVN262168 F327704 JB327704 SX327704 ACT327704 AMP327704 AWL327704 BGH327704 BQD327704 BZZ327704 CJV327704 CTR327704 DDN327704 DNJ327704 DXF327704 EHB327704 EQX327704 FAT327704 FKP327704 FUL327704 GEH327704 GOD327704 GXZ327704 HHV327704 HRR327704 IBN327704 ILJ327704 IVF327704 JFB327704 JOX327704 JYT327704 KIP327704 KSL327704 LCH327704 LMD327704 LVZ327704 MFV327704 MPR327704 MZN327704 NJJ327704 NTF327704 ODB327704 OMX327704 OWT327704 PGP327704 PQL327704 QAH327704 QKD327704 QTZ327704 RDV327704 RNR327704 RXN327704 SHJ327704 SRF327704 TBB327704 TKX327704 TUT327704 UEP327704 UOL327704 UYH327704 VID327704 VRZ327704 WBV327704 WLR327704 WVN327704 F393240 JB393240 SX393240 ACT393240 AMP393240 AWL393240 BGH393240 BQD393240 BZZ393240 CJV393240 CTR393240 DDN393240 DNJ393240 DXF393240 EHB393240 EQX393240 FAT393240 FKP393240 FUL393240 GEH393240 GOD393240 GXZ393240 HHV393240 HRR393240 IBN393240 ILJ393240 IVF393240 JFB393240 JOX393240 JYT393240 KIP393240 KSL393240 LCH393240 LMD393240 LVZ393240 MFV393240 MPR393240 MZN393240 NJJ393240 NTF393240 ODB393240 OMX393240 OWT393240 PGP393240 PQL393240 QAH393240 QKD393240 QTZ393240 RDV393240 RNR393240 RXN393240 SHJ393240 SRF393240 TBB393240 TKX393240 TUT393240 UEP393240 UOL393240 UYH393240 VID393240 VRZ393240 WBV393240 WLR393240 WVN393240 F458776 JB458776 SX458776 ACT458776 AMP458776 AWL458776 BGH458776 BQD458776 BZZ458776 CJV458776 CTR458776 DDN458776 DNJ458776 DXF458776 EHB458776 EQX458776 FAT458776 FKP458776 FUL458776 GEH458776 GOD458776 GXZ458776 HHV458776 HRR458776 IBN458776 ILJ458776 IVF458776 JFB458776 JOX458776 JYT458776 KIP458776 KSL458776 LCH458776 LMD458776 LVZ458776 MFV458776 MPR458776 MZN458776 NJJ458776 NTF458776 ODB458776 OMX458776 OWT458776 PGP458776 PQL458776 QAH458776 QKD458776 QTZ458776 RDV458776 RNR458776 RXN458776 SHJ458776 SRF458776 TBB458776 TKX458776 TUT458776 UEP458776 UOL458776 UYH458776 VID458776 VRZ458776 WBV458776 WLR458776 WVN458776 F524312 JB524312 SX524312 ACT524312 AMP524312 AWL524312 BGH524312 BQD524312 BZZ524312 CJV524312 CTR524312 DDN524312 DNJ524312 DXF524312 EHB524312 EQX524312 FAT524312 FKP524312 FUL524312 GEH524312 GOD524312 GXZ524312 HHV524312 HRR524312 IBN524312 ILJ524312 IVF524312 JFB524312 JOX524312 JYT524312 KIP524312 KSL524312 LCH524312 LMD524312 LVZ524312 MFV524312 MPR524312 MZN524312 NJJ524312 NTF524312 ODB524312 OMX524312 OWT524312 PGP524312 PQL524312 QAH524312 QKD524312 QTZ524312 RDV524312 RNR524312 RXN524312 SHJ524312 SRF524312 TBB524312 TKX524312 TUT524312 UEP524312 UOL524312 UYH524312 VID524312 VRZ524312 WBV524312 WLR524312 WVN524312 F589848 JB589848 SX589848 ACT589848 AMP589848 AWL589848 BGH589848 BQD589848 BZZ589848 CJV589848 CTR589848 DDN589848 DNJ589848 DXF589848 EHB589848 EQX589848 FAT589848 FKP589848 FUL589848 GEH589848 GOD589848 GXZ589848 HHV589848 HRR589848 IBN589848 ILJ589848 IVF589848 JFB589848 JOX589848 JYT589848 KIP589848 KSL589848 LCH589848 LMD589848 LVZ589848 MFV589848 MPR589848 MZN589848 NJJ589848 NTF589848 ODB589848 OMX589848 OWT589848 PGP589848 PQL589848 QAH589848 QKD589848 QTZ589848 RDV589848 RNR589848 RXN589848 SHJ589848 SRF589848 TBB589848 TKX589848 TUT589848 UEP589848 UOL589848 UYH589848 VID589848 VRZ589848 WBV589848 WLR589848 WVN589848 F655384 JB655384 SX655384 ACT655384 AMP655384 AWL655384 BGH655384 BQD655384 BZZ655384 CJV655384 CTR655384 DDN655384 DNJ655384 DXF655384 EHB655384 EQX655384 FAT655384 FKP655384 FUL655384 GEH655384 GOD655384 GXZ655384 HHV655384 HRR655384 IBN655384 ILJ655384 IVF655384 JFB655384 JOX655384 JYT655384 KIP655384 KSL655384 LCH655384 LMD655384 LVZ655384 MFV655384 MPR655384 MZN655384 NJJ655384 NTF655384 ODB655384 OMX655384 OWT655384 PGP655384 PQL655384 QAH655384 QKD655384 QTZ655384 RDV655384 RNR655384 RXN655384 SHJ655384 SRF655384 TBB655384 TKX655384 TUT655384 UEP655384 UOL655384 UYH655384 VID655384 VRZ655384 WBV655384 WLR655384 WVN655384 F720920 JB720920 SX720920 ACT720920 AMP720920 AWL720920 BGH720920 BQD720920 BZZ720920 CJV720920 CTR720920 DDN720920 DNJ720920 DXF720920 EHB720920 EQX720920 FAT720920 FKP720920 FUL720920 GEH720920 GOD720920 GXZ720920 HHV720920 HRR720920 IBN720920 ILJ720920 IVF720920 JFB720920 JOX720920 JYT720920 KIP720920 KSL720920 LCH720920 LMD720920 LVZ720920 MFV720920 MPR720920 MZN720920 NJJ720920 NTF720920 ODB720920 OMX720920 OWT720920 PGP720920 PQL720920 QAH720920 QKD720920 QTZ720920 RDV720920 RNR720920 RXN720920 SHJ720920 SRF720920 TBB720920 TKX720920 TUT720920 UEP720920 UOL720920 UYH720920 VID720920 VRZ720920 WBV720920 WLR720920 WVN720920 F786456 JB786456 SX786456 ACT786456 AMP786456 AWL786456 BGH786456 BQD786456 BZZ786456 CJV786456 CTR786456 DDN786456 DNJ786456 DXF786456 EHB786456 EQX786456 FAT786456 FKP786456 FUL786456 GEH786456 GOD786456 GXZ786456 HHV786456 HRR786456 IBN786456 ILJ786456 IVF786456 JFB786456 JOX786456 JYT786456 KIP786456 KSL786456 LCH786456 LMD786456 LVZ786456 MFV786456 MPR786456 MZN786456 NJJ786456 NTF786456 ODB786456 OMX786456 OWT786456 PGP786456 PQL786456 QAH786456 QKD786456 QTZ786456 RDV786456 RNR786456 RXN786456 SHJ786456 SRF786456 TBB786456 TKX786456 TUT786456 UEP786456 UOL786456 UYH786456 VID786456 VRZ786456 WBV786456 WLR786456 WVN786456 F851992 JB851992 SX851992 ACT851992 AMP851992 AWL851992 BGH851992 BQD851992 BZZ851992 CJV851992 CTR851992 DDN851992 DNJ851992 DXF851992 EHB851992 EQX851992 FAT851992 FKP851992 FUL851992 GEH851992 GOD851992 GXZ851992 HHV851992 HRR851992 IBN851992 ILJ851992 IVF851992 JFB851992 JOX851992 JYT851992 KIP851992 KSL851992 LCH851992 LMD851992 LVZ851992 MFV851992 MPR851992 MZN851992 NJJ851992 NTF851992 ODB851992 OMX851992 OWT851992 PGP851992 PQL851992 QAH851992 QKD851992 QTZ851992 RDV851992 RNR851992 RXN851992 SHJ851992 SRF851992 TBB851992 TKX851992 TUT851992 UEP851992 UOL851992 UYH851992 VID851992 VRZ851992 WBV851992 WLR851992 WVN851992 F917528 JB917528 SX917528 ACT917528 AMP917528 AWL917528 BGH917528 BQD917528 BZZ917528 CJV917528 CTR917528 DDN917528 DNJ917528 DXF917528 EHB917528 EQX917528 FAT917528 FKP917528 FUL917528 GEH917528 GOD917528 GXZ917528 HHV917528 HRR917528 IBN917528 ILJ917528 IVF917528 JFB917528 JOX917528 JYT917528 KIP917528 KSL917528 LCH917528 LMD917528 LVZ917528 MFV917528 MPR917528 MZN917528 NJJ917528 NTF917528 ODB917528 OMX917528 OWT917528 PGP917528 PQL917528 QAH917528 QKD917528 QTZ917528 RDV917528 RNR917528 RXN917528 SHJ917528 SRF917528 TBB917528 TKX917528 TUT917528 UEP917528 UOL917528 UYH917528 VID917528 VRZ917528 WBV917528 WLR917528 WVN917528 F983064 JB983064 SX983064 ACT983064 AMP983064 AWL983064 BGH983064 BQD983064 BZZ983064 CJV983064 CTR983064 DDN983064 DNJ983064 DXF983064 EHB983064 EQX983064 FAT983064 FKP983064 FUL983064 GEH983064 GOD983064 GXZ983064 HHV983064 HRR983064 IBN983064 ILJ983064 IVF983064 JFB983064 JOX983064 JYT983064 KIP983064 KSL983064 LCH983064 LMD983064 LVZ983064 MFV983064 MPR983064 MZN983064 NJJ983064 NTF983064 ODB983064 OMX983064 OWT983064 PGP983064 PQL983064 QAH983064 QKD983064 QTZ983064 RDV983064 RNR983064 RXN983064 SHJ983064 SRF983064 TBB983064 TKX983064 TUT983064 UEP983064 UOL983064 UYH983064 VID983064 VRZ983064 WBV983064 WLR983064 WVN983064"/>
    <dataValidation allowBlank="1" showInputMessage="1" showErrorMessage="1" prompt="le total des cheques ou OP encourt non encore enregistré en banque, gardez la formule de liaison sur feuille#4 cheque en circulation#" sqref="E22 JA22 SW22 ACS22 AMO22 AWK22 BGG22 BQC22 BZY22 CJU22 CTQ22 DDM22 DNI22 DXE22 EHA22 EQW22 FAS22 FKO22 FUK22 GEG22 GOC22 GXY22 HHU22 HRQ22 IBM22 ILI22 IVE22 JFA22 JOW22 JYS22 KIO22 KSK22 LCG22 LMC22 LVY22 MFU22 MPQ22 MZM22 NJI22 NTE22 ODA22 OMW22 OWS22 PGO22 PQK22 QAG22 QKC22 QTY22 RDU22 RNQ22 RXM22 SHI22 SRE22 TBA22 TKW22 TUS22 UEO22 UOK22 UYG22 VIC22 VRY22 WBU22 WLQ22 WVM22 E65559 JA65559 SW65559 ACS65559 AMO65559 AWK65559 BGG65559 BQC65559 BZY65559 CJU65559 CTQ65559 DDM65559 DNI65559 DXE65559 EHA65559 EQW65559 FAS65559 FKO65559 FUK65559 GEG65559 GOC65559 GXY65559 HHU65559 HRQ65559 IBM65559 ILI65559 IVE65559 JFA65559 JOW65559 JYS65559 KIO65559 KSK65559 LCG65559 LMC65559 LVY65559 MFU65559 MPQ65559 MZM65559 NJI65559 NTE65559 ODA65559 OMW65559 OWS65559 PGO65559 PQK65559 QAG65559 QKC65559 QTY65559 RDU65559 RNQ65559 RXM65559 SHI65559 SRE65559 TBA65559 TKW65559 TUS65559 UEO65559 UOK65559 UYG65559 VIC65559 VRY65559 WBU65559 WLQ65559 WVM65559 E131095 JA131095 SW131095 ACS131095 AMO131095 AWK131095 BGG131095 BQC131095 BZY131095 CJU131095 CTQ131095 DDM131095 DNI131095 DXE131095 EHA131095 EQW131095 FAS131095 FKO131095 FUK131095 GEG131095 GOC131095 GXY131095 HHU131095 HRQ131095 IBM131095 ILI131095 IVE131095 JFA131095 JOW131095 JYS131095 KIO131095 KSK131095 LCG131095 LMC131095 LVY131095 MFU131095 MPQ131095 MZM131095 NJI131095 NTE131095 ODA131095 OMW131095 OWS131095 PGO131095 PQK131095 QAG131095 QKC131095 QTY131095 RDU131095 RNQ131095 RXM131095 SHI131095 SRE131095 TBA131095 TKW131095 TUS131095 UEO131095 UOK131095 UYG131095 VIC131095 VRY131095 WBU131095 WLQ131095 WVM131095 E196631 JA196631 SW196631 ACS196631 AMO196631 AWK196631 BGG196631 BQC196631 BZY196631 CJU196631 CTQ196631 DDM196631 DNI196631 DXE196631 EHA196631 EQW196631 FAS196631 FKO196631 FUK196631 GEG196631 GOC196631 GXY196631 HHU196631 HRQ196631 IBM196631 ILI196631 IVE196631 JFA196631 JOW196631 JYS196631 KIO196631 KSK196631 LCG196631 LMC196631 LVY196631 MFU196631 MPQ196631 MZM196631 NJI196631 NTE196631 ODA196631 OMW196631 OWS196631 PGO196631 PQK196631 QAG196631 QKC196631 QTY196631 RDU196631 RNQ196631 RXM196631 SHI196631 SRE196631 TBA196631 TKW196631 TUS196631 UEO196631 UOK196631 UYG196631 VIC196631 VRY196631 WBU196631 WLQ196631 WVM196631 E262167 JA262167 SW262167 ACS262167 AMO262167 AWK262167 BGG262167 BQC262167 BZY262167 CJU262167 CTQ262167 DDM262167 DNI262167 DXE262167 EHA262167 EQW262167 FAS262167 FKO262167 FUK262167 GEG262167 GOC262167 GXY262167 HHU262167 HRQ262167 IBM262167 ILI262167 IVE262167 JFA262167 JOW262167 JYS262167 KIO262167 KSK262167 LCG262167 LMC262167 LVY262167 MFU262167 MPQ262167 MZM262167 NJI262167 NTE262167 ODA262167 OMW262167 OWS262167 PGO262167 PQK262167 QAG262167 QKC262167 QTY262167 RDU262167 RNQ262167 RXM262167 SHI262167 SRE262167 TBA262167 TKW262167 TUS262167 UEO262167 UOK262167 UYG262167 VIC262167 VRY262167 WBU262167 WLQ262167 WVM262167 E327703 JA327703 SW327703 ACS327703 AMO327703 AWK327703 BGG327703 BQC327703 BZY327703 CJU327703 CTQ327703 DDM327703 DNI327703 DXE327703 EHA327703 EQW327703 FAS327703 FKO327703 FUK327703 GEG327703 GOC327703 GXY327703 HHU327703 HRQ327703 IBM327703 ILI327703 IVE327703 JFA327703 JOW327703 JYS327703 KIO327703 KSK327703 LCG327703 LMC327703 LVY327703 MFU327703 MPQ327703 MZM327703 NJI327703 NTE327703 ODA327703 OMW327703 OWS327703 PGO327703 PQK327703 QAG327703 QKC327703 QTY327703 RDU327703 RNQ327703 RXM327703 SHI327703 SRE327703 TBA327703 TKW327703 TUS327703 UEO327703 UOK327703 UYG327703 VIC327703 VRY327703 WBU327703 WLQ327703 WVM327703 E393239 JA393239 SW393239 ACS393239 AMO393239 AWK393239 BGG393239 BQC393239 BZY393239 CJU393239 CTQ393239 DDM393239 DNI393239 DXE393239 EHA393239 EQW393239 FAS393239 FKO393239 FUK393239 GEG393239 GOC393239 GXY393239 HHU393239 HRQ393239 IBM393239 ILI393239 IVE393239 JFA393239 JOW393239 JYS393239 KIO393239 KSK393239 LCG393239 LMC393239 LVY393239 MFU393239 MPQ393239 MZM393239 NJI393239 NTE393239 ODA393239 OMW393239 OWS393239 PGO393239 PQK393239 QAG393239 QKC393239 QTY393239 RDU393239 RNQ393239 RXM393239 SHI393239 SRE393239 TBA393239 TKW393239 TUS393239 UEO393239 UOK393239 UYG393239 VIC393239 VRY393239 WBU393239 WLQ393239 WVM393239 E458775 JA458775 SW458775 ACS458775 AMO458775 AWK458775 BGG458775 BQC458775 BZY458775 CJU458775 CTQ458775 DDM458775 DNI458775 DXE458775 EHA458775 EQW458775 FAS458775 FKO458775 FUK458775 GEG458775 GOC458775 GXY458775 HHU458775 HRQ458775 IBM458775 ILI458775 IVE458775 JFA458775 JOW458775 JYS458775 KIO458775 KSK458775 LCG458775 LMC458775 LVY458775 MFU458775 MPQ458775 MZM458775 NJI458775 NTE458775 ODA458775 OMW458775 OWS458775 PGO458775 PQK458775 QAG458775 QKC458775 QTY458775 RDU458775 RNQ458775 RXM458775 SHI458775 SRE458775 TBA458775 TKW458775 TUS458775 UEO458775 UOK458775 UYG458775 VIC458775 VRY458775 WBU458775 WLQ458775 WVM458775 E524311 JA524311 SW524311 ACS524311 AMO524311 AWK524311 BGG524311 BQC524311 BZY524311 CJU524311 CTQ524311 DDM524311 DNI524311 DXE524311 EHA524311 EQW524311 FAS524311 FKO524311 FUK524311 GEG524311 GOC524311 GXY524311 HHU524311 HRQ524311 IBM524311 ILI524311 IVE524311 JFA524311 JOW524311 JYS524311 KIO524311 KSK524311 LCG524311 LMC524311 LVY524311 MFU524311 MPQ524311 MZM524311 NJI524311 NTE524311 ODA524311 OMW524311 OWS524311 PGO524311 PQK524311 QAG524311 QKC524311 QTY524311 RDU524311 RNQ524311 RXM524311 SHI524311 SRE524311 TBA524311 TKW524311 TUS524311 UEO524311 UOK524311 UYG524311 VIC524311 VRY524311 WBU524311 WLQ524311 WVM524311 E589847 JA589847 SW589847 ACS589847 AMO589847 AWK589847 BGG589847 BQC589847 BZY589847 CJU589847 CTQ589847 DDM589847 DNI589847 DXE589847 EHA589847 EQW589847 FAS589847 FKO589847 FUK589847 GEG589847 GOC589847 GXY589847 HHU589847 HRQ589847 IBM589847 ILI589847 IVE589847 JFA589847 JOW589847 JYS589847 KIO589847 KSK589847 LCG589847 LMC589847 LVY589847 MFU589847 MPQ589847 MZM589847 NJI589847 NTE589847 ODA589847 OMW589847 OWS589847 PGO589847 PQK589847 QAG589847 QKC589847 QTY589847 RDU589847 RNQ589847 RXM589847 SHI589847 SRE589847 TBA589847 TKW589847 TUS589847 UEO589847 UOK589847 UYG589847 VIC589847 VRY589847 WBU589847 WLQ589847 WVM589847 E655383 JA655383 SW655383 ACS655383 AMO655383 AWK655383 BGG655383 BQC655383 BZY655383 CJU655383 CTQ655383 DDM655383 DNI655383 DXE655383 EHA655383 EQW655383 FAS655383 FKO655383 FUK655383 GEG655383 GOC655383 GXY655383 HHU655383 HRQ655383 IBM655383 ILI655383 IVE655383 JFA655383 JOW655383 JYS655383 KIO655383 KSK655383 LCG655383 LMC655383 LVY655383 MFU655383 MPQ655383 MZM655383 NJI655383 NTE655383 ODA655383 OMW655383 OWS655383 PGO655383 PQK655383 QAG655383 QKC655383 QTY655383 RDU655383 RNQ655383 RXM655383 SHI655383 SRE655383 TBA655383 TKW655383 TUS655383 UEO655383 UOK655383 UYG655383 VIC655383 VRY655383 WBU655383 WLQ655383 WVM655383 E720919 JA720919 SW720919 ACS720919 AMO720919 AWK720919 BGG720919 BQC720919 BZY720919 CJU720919 CTQ720919 DDM720919 DNI720919 DXE720919 EHA720919 EQW720919 FAS720919 FKO720919 FUK720919 GEG720919 GOC720919 GXY720919 HHU720919 HRQ720919 IBM720919 ILI720919 IVE720919 JFA720919 JOW720919 JYS720919 KIO720919 KSK720919 LCG720919 LMC720919 LVY720919 MFU720919 MPQ720919 MZM720919 NJI720919 NTE720919 ODA720919 OMW720919 OWS720919 PGO720919 PQK720919 QAG720919 QKC720919 QTY720919 RDU720919 RNQ720919 RXM720919 SHI720919 SRE720919 TBA720919 TKW720919 TUS720919 UEO720919 UOK720919 UYG720919 VIC720919 VRY720919 WBU720919 WLQ720919 WVM720919 E786455 JA786455 SW786455 ACS786455 AMO786455 AWK786455 BGG786455 BQC786455 BZY786455 CJU786455 CTQ786455 DDM786455 DNI786455 DXE786455 EHA786455 EQW786455 FAS786455 FKO786455 FUK786455 GEG786455 GOC786455 GXY786455 HHU786455 HRQ786455 IBM786455 ILI786455 IVE786455 JFA786455 JOW786455 JYS786455 KIO786455 KSK786455 LCG786455 LMC786455 LVY786455 MFU786455 MPQ786455 MZM786455 NJI786455 NTE786455 ODA786455 OMW786455 OWS786455 PGO786455 PQK786455 QAG786455 QKC786455 QTY786455 RDU786455 RNQ786455 RXM786455 SHI786455 SRE786455 TBA786455 TKW786455 TUS786455 UEO786455 UOK786455 UYG786455 VIC786455 VRY786455 WBU786455 WLQ786455 WVM786455 E851991 JA851991 SW851991 ACS851991 AMO851991 AWK851991 BGG851991 BQC851991 BZY851991 CJU851991 CTQ851991 DDM851991 DNI851991 DXE851991 EHA851991 EQW851991 FAS851991 FKO851991 FUK851991 GEG851991 GOC851991 GXY851991 HHU851991 HRQ851991 IBM851991 ILI851991 IVE851991 JFA851991 JOW851991 JYS851991 KIO851991 KSK851991 LCG851991 LMC851991 LVY851991 MFU851991 MPQ851991 MZM851991 NJI851991 NTE851991 ODA851991 OMW851991 OWS851991 PGO851991 PQK851991 QAG851991 QKC851991 QTY851991 RDU851991 RNQ851991 RXM851991 SHI851991 SRE851991 TBA851991 TKW851991 TUS851991 UEO851991 UOK851991 UYG851991 VIC851991 VRY851991 WBU851991 WLQ851991 WVM851991 E917527 JA917527 SW917527 ACS917527 AMO917527 AWK917527 BGG917527 BQC917527 BZY917527 CJU917527 CTQ917527 DDM917527 DNI917527 DXE917527 EHA917527 EQW917527 FAS917527 FKO917527 FUK917527 GEG917527 GOC917527 GXY917527 HHU917527 HRQ917527 IBM917527 ILI917527 IVE917527 JFA917527 JOW917527 JYS917527 KIO917527 KSK917527 LCG917527 LMC917527 LVY917527 MFU917527 MPQ917527 MZM917527 NJI917527 NTE917527 ODA917527 OMW917527 OWS917527 PGO917527 PQK917527 QAG917527 QKC917527 QTY917527 RDU917527 RNQ917527 RXM917527 SHI917527 SRE917527 TBA917527 TKW917527 TUS917527 UEO917527 UOK917527 UYG917527 VIC917527 VRY917527 WBU917527 WLQ917527 WVM917527 E983063 JA983063 SW983063 ACS983063 AMO983063 AWK983063 BGG983063 BQC983063 BZY983063 CJU983063 CTQ983063 DDM983063 DNI983063 DXE983063 EHA983063 EQW983063 FAS983063 FKO983063 FUK983063 GEG983063 GOC983063 GXY983063 HHU983063 HRQ983063 IBM983063 ILI983063 IVE983063 JFA983063 JOW983063 JYS983063 KIO983063 KSK983063 LCG983063 LMC983063 LVY983063 MFU983063 MPQ983063 MZM983063 NJI983063 NTE983063 ODA983063 OMW983063 OWS983063 PGO983063 PQK983063 QAG983063 QKC983063 QTY983063 RDU983063 RNQ983063 RXM983063 SHI983063 SRE983063 TBA983063 TKW983063 TUS983063 UEO983063 UOK983063 UYG983063 VIC983063 VRY983063 WBU983063 WLQ983063 WVM983063"/>
    <dataValidation allowBlank="1" showInputMessage="1" showErrorMessage="1" prompt="la cellule G24=G17+G22" sqref="F19 JB19 SX19 ACT19 AMP19 AWL19 BGH19 BQD19 BZZ19 CJV19 CTR19 DDN19 DNJ19 DXF19 EHB19 EQX19 FAT19 FKP19 FUL19 GEH19 GOD19 GXZ19 HHV19 HRR19 IBN19 ILJ19 IVF19 JFB19 JOX19 JYT19 KIP19 KSL19 LCH19 LMD19 LVZ19 MFV19 MPR19 MZN19 NJJ19 NTF19 ODB19 OMX19 OWT19 PGP19 PQL19 QAH19 QKD19 QTZ19 RDV19 RNR19 RXN19 SHJ19 SRF19 TBB19 TKX19 TUT19 UEP19 UOL19 UYH19 VID19 VRZ19 WBV19 WLR19 WVN19 F65556 JB65556 SX65556 ACT65556 AMP65556 AWL65556 BGH65556 BQD65556 BZZ65556 CJV65556 CTR65556 DDN65556 DNJ65556 DXF65556 EHB65556 EQX65556 FAT65556 FKP65556 FUL65556 GEH65556 GOD65556 GXZ65556 HHV65556 HRR65556 IBN65556 ILJ65556 IVF65556 JFB65556 JOX65556 JYT65556 KIP65556 KSL65556 LCH65556 LMD65556 LVZ65556 MFV65556 MPR65556 MZN65556 NJJ65556 NTF65556 ODB65556 OMX65556 OWT65556 PGP65556 PQL65556 QAH65556 QKD65556 QTZ65556 RDV65556 RNR65556 RXN65556 SHJ65556 SRF65556 TBB65556 TKX65556 TUT65556 UEP65556 UOL65556 UYH65556 VID65556 VRZ65556 WBV65556 WLR65556 WVN65556 F131092 JB131092 SX131092 ACT131092 AMP131092 AWL131092 BGH131092 BQD131092 BZZ131092 CJV131092 CTR131092 DDN131092 DNJ131092 DXF131092 EHB131092 EQX131092 FAT131092 FKP131092 FUL131092 GEH131092 GOD131092 GXZ131092 HHV131092 HRR131092 IBN131092 ILJ131092 IVF131092 JFB131092 JOX131092 JYT131092 KIP131092 KSL131092 LCH131092 LMD131092 LVZ131092 MFV131092 MPR131092 MZN131092 NJJ131092 NTF131092 ODB131092 OMX131092 OWT131092 PGP131092 PQL131092 QAH131092 QKD131092 QTZ131092 RDV131092 RNR131092 RXN131092 SHJ131092 SRF131092 TBB131092 TKX131092 TUT131092 UEP131092 UOL131092 UYH131092 VID131092 VRZ131092 WBV131092 WLR131092 WVN131092 F196628 JB196628 SX196628 ACT196628 AMP196628 AWL196628 BGH196628 BQD196628 BZZ196628 CJV196628 CTR196628 DDN196628 DNJ196628 DXF196628 EHB196628 EQX196628 FAT196628 FKP196628 FUL196628 GEH196628 GOD196628 GXZ196628 HHV196628 HRR196628 IBN196628 ILJ196628 IVF196628 JFB196628 JOX196628 JYT196628 KIP196628 KSL196628 LCH196628 LMD196628 LVZ196628 MFV196628 MPR196628 MZN196628 NJJ196628 NTF196628 ODB196628 OMX196628 OWT196628 PGP196628 PQL196628 QAH196628 QKD196628 QTZ196628 RDV196628 RNR196628 RXN196628 SHJ196628 SRF196628 TBB196628 TKX196628 TUT196628 UEP196628 UOL196628 UYH196628 VID196628 VRZ196628 WBV196628 WLR196628 WVN196628 F262164 JB262164 SX262164 ACT262164 AMP262164 AWL262164 BGH262164 BQD262164 BZZ262164 CJV262164 CTR262164 DDN262164 DNJ262164 DXF262164 EHB262164 EQX262164 FAT262164 FKP262164 FUL262164 GEH262164 GOD262164 GXZ262164 HHV262164 HRR262164 IBN262164 ILJ262164 IVF262164 JFB262164 JOX262164 JYT262164 KIP262164 KSL262164 LCH262164 LMD262164 LVZ262164 MFV262164 MPR262164 MZN262164 NJJ262164 NTF262164 ODB262164 OMX262164 OWT262164 PGP262164 PQL262164 QAH262164 QKD262164 QTZ262164 RDV262164 RNR262164 RXN262164 SHJ262164 SRF262164 TBB262164 TKX262164 TUT262164 UEP262164 UOL262164 UYH262164 VID262164 VRZ262164 WBV262164 WLR262164 WVN262164 F327700 JB327700 SX327700 ACT327700 AMP327700 AWL327700 BGH327700 BQD327700 BZZ327700 CJV327700 CTR327700 DDN327700 DNJ327700 DXF327700 EHB327700 EQX327700 FAT327700 FKP327700 FUL327700 GEH327700 GOD327700 GXZ327700 HHV327700 HRR327700 IBN327700 ILJ327700 IVF327700 JFB327700 JOX327700 JYT327700 KIP327700 KSL327700 LCH327700 LMD327700 LVZ327700 MFV327700 MPR327700 MZN327700 NJJ327700 NTF327700 ODB327700 OMX327700 OWT327700 PGP327700 PQL327700 QAH327700 QKD327700 QTZ327700 RDV327700 RNR327700 RXN327700 SHJ327700 SRF327700 TBB327700 TKX327700 TUT327700 UEP327700 UOL327700 UYH327700 VID327700 VRZ327700 WBV327700 WLR327700 WVN327700 F393236 JB393236 SX393236 ACT393236 AMP393236 AWL393236 BGH393236 BQD393236 BZZ393236 CJV393236 CTR393236 DDN393236 DNJ393236 DXF393236 EHB393236 EQX393236 FAT393236 FKP393236 FUL393236 GEH393236 GOD393236 GXZ393236 HHV393236 HRR393236 IBN393236 ILJ393236 IVF393236 JFB393236 JOX393236 JYT393236 KIP393236 KSL393236 LCH393236 LMD393236 LVZ393236 MFV393236 MPR393236 MZN393236 NJJ393236 NTF393236 ODB393236 OMX393236 OWT393236 PGP393236 PQL393236 QAH393236 QKD393236 QTZ393236 RDV393236 RNR393236 RXN393236 SHJ393236 SRF393236 TBB393236 TKX393236 TUT393236 UEP393236 UOL393236 UYH393236 VID393236 VRZ393236 WBV393236 WLR393236 WVN393236 F458772 JB458772 SX458772 ACT458772 AMP458772 AWL458772 BGH458772 BQD458772 BZZ458772 CJV458772 CTR458772 DDN458772 DNJ458772 DXF458772 EHB458772 EQX458772 FAT458772 FKP458772 FUL458772 GEH458772 GOD458772 GXZ458772 HHV458772 HRR458772 IBN458772 ILJ458772 IVF458772 JFB458772 JOX458772 JYT458772 KIP458772 KSL458772 LCH458772 LMD458772 LVZ458772 MFV458772 MPR458772 MZN458772 NJJ458772 NTF458772 ODB458772 OMX458772 OWT458772 PGP458772 PQL458772 QAH458772 QKD458772 QTZ458772 RDV458772 RNR458772 RXN458772 SHJ458772 SRF458772 TBB458772 TKX458772 TUT458772 UEP458772 UOL458772 UYH458772 VID458772 VRZ458772 WBV458772 WLR458772 WVN458772 F524308 JB524308 SX524308 ACT524308 AMP524308 AWL524308 BGH524308 BQD524308 BZZ524308 CJV524308 CTR524308 DDN524308 DNJ524308 DXF524308 EHB524308 EQX524308 FAT524308 FKP524308 FUL524308 GEH524308 GOD524308 GXZ524308 HHV524308 HRR524308 IBN524308 ILJ524308 IVF524308 JFB524308 JOX524308 JYT524308 KIP524308 KSL524308 LCH524308 LMD524308 LVZ524308 MFV524308 MPR524308 MZN524308 NJJ524308 NTF524308 ODB524308 OMX524308 OWT524308 PGP524308 PQL524308 QAH524308 QKD524308 QTZ524308 RDV524308 RNR524308 RXN524308 SHJ524308 SRF524308 TBB524308 TKX524308 TUT524308 UEP524308 UOL524308 UYH524308 VID524308 VRZ524308 WBV524308 WLR524308 WVN524308 F589844 JB589844 SX589844 ACT589844 AMP589844 AWL589844 BGH589844 BQD589844 BZZ589844 CJV589844 CTR589844 DDN589844 DNJ589844 DXF589844 EHB589844 EQX589844 FAT589844 FKP589844 FUL589844 GEH589844 GOD589844 GXZ589844 HHV589844 HRR589844 IBN589844 ILJ589844 IVF589844 JFB589844 JOX589844 JYT589844 KIP589844 KSL589844 LCH589844 LMD589844 LVZ589844 MFV589844 MPR589844 MZN589844 NJJ589844 NTF589844 ODB589844 OMX589844 OWT589844 PGP589844 PQL589844 QAH589844 QKD589844 QTZ589844 RDV589844 RNR589844 RXN589844 SHJ589844 SRF589844 TBB589844 TKX589844 TUT589844 UEP589844 UOL589844 UYH589844 VID589844 VRZ589844 WBV589844 WLR589844 WVN589844 F655380 JB655380 SX655380 ACT655380 AMP655380 AWL655380 BGH655380 BQD655380 BZZ655380 CJV655380 CTR655380 DDN655380 DNJ655380 DXF655380 EHB655380 EQX655380 FAT655380 FKP655380 FUL655380 GEH655380 GOD655380 GXZ655380 HHV655380 HRR655380 IBN655380 ILJ655380 IVF655380 JFB655380 JOX655380 JYT655380 KIP655380 KSL655380 LCH655380 LMD655380 LVZ655380 MFV655380 MPR655380 MZN655380 NJJ655380 NTF655380 ODB655380 OMX655380 OWT655380 PGP655380 PQL655380 QAH655380 QKD655380 QTZ655380 RDV655380 RNR655380 RXN655380 SHJ655380 SRF655380 TBB655380 TKX655380 TUT655380 UEP655380 UOL655380 UYH655380 VID655380 VRZ655380 WBV655380 WLR655380 WVN655380 F720916 JB720916 SX720916 ACT720916 AMP720916 AWL720916 BGH720916 BQD720916 BZZ720916 CJV720916 CTR720916 DDN720916 DNJ720916 DXF720916 EHB720916 EQX720916 FAT720916 FKP720916 FUL720916 GEH720916 GOD720916 GXZ720916 HHV720916 HRR720916 IBN720916 ILJ720916 IVF720916 JFB720916 JOX720916 JYT720916 KIP720916 KSL720916 LCH720916 LMD720916 LVZ720916 MFV720916 MPR720916 MZN720916 NJJ720916 NTF720916 ODB720916 OMX720916 OWT720916 PGP720916 PQL720916 QAH720916 QKD720916 QTZ720916 RDV720916 RNR720916 RXN720916 SHJ720916 SRF720916 TBB720916 TKX720916 TUT720916 UEP720916 UOL720916 UYH720916 VID720916 VRZ720916 WBV720916 WLR720916 WVN720916 F786452 JB786452 SX786452 ACT786452 AMP786452 AWL786452 BGH786452 BQD786452 BZZ786452 CJV786452 CTR786452 DDN786452 DNJ786452 DXF786452 EHB786452 EQX786452 FAT786452 FKP786452 FUL786452 GEH786452 GOD786452 GXZ786452 HHV786452 HRR786452 IBN786452 ILJ786452 IVF786452 JFB786452 JOX786452 JYT786452 KIP786452 KSL786452 LCH786452 LMD786452 LVZ786452 MFV786452 MPR786452 MZN786452 NJJ786452 NTF786452 ODB786452 OMX786452 OWT786452 PGP786452 PQL786452 QAH786452 QKD786452 QTZ786452 RDV786452 RNR786452 RXN786452 SHJ786452 SRF786452 TBB786452 TKX786452 TUT786452 UEP786452 UOL786452 UYH786452 VID786452 VRZ786452 WBV786452 WLR786452 WVN786452 F851988 JB851988 SX851988 ACT851988 AMP851988 AWL851988 BGH851988 BQD851988 BZZ851988 CJV851988 CTR851988 DDN851988 DNJ851988 DXF851988 EHB851988 EQX851988 FAT851988 FKP851988 FUL851988 GEH851988 GOD851988 GXZ851988 HHV851988 HRR851988 IBN851988 ILJ851988 IVF851988 JFB851988 JOX851988 JYT851988 KIP851988 KSL851988 LCH851988 LMD851988 LVZ851988 MFV851988 MPR851988 MZN851988 NJJ851988 NTF851988 ODB851988 OMX851988 OWT851988 PGP851988 PQL851988 QAH851988 QKD851988 QTZ851988 RDV851988 RNR851988 RXN851988 SHJ851988 SRF851988 TBB851988 TKX851988 TUT851988 UEP851988 UOL851988 UYH851988 VID851988 VRZ851988 WBV851988 WLR851988 WVN851988 F917524 JB917524 SX917524 ACT917524 AMP917524 AWL917524 BGH917524 BQD917524 BZZ917524 CJV917524 CTR917524 DDN917524 DNJ917524 DXF917524 EHB917524 EQX917524 FAT917524 FKP917524 FUL917524 GEH917524 GOD917524 GXZ917524 HHV917524 HRR917524 IBN917524 ILJ917524 IVF917524 JFB917524 JOX917524 JYT917524 KIP917524 KSL917524 LCH917524 LMD917524 LVZ917524 MFV917524 MPR917524 MZN917524 NJJ917524 NTF917524 ODB917524 OMX917524 OWT917524 PGP917524 PQL917524 QAH917524 QKD917524 QTZ917524 RDV917524 RNR917524 RXN917524 SHJ917524 SRF917524 TBB917524 TKX917524 TUT917524 UEP917524 UOL917524 UYH917524 VID917524 VRZ917524 WBV917524 WLR917524 WVN917524 F983060 JB983060 SX983060 ACT983060 AMP983060 AWL983060 BGH983060 BQD983060 BZZ983060 CJV983060 CTR983060 DDN983060 DNJ983060 DXF983060 EHB983060 EQX983060 FAT983060 FKP983060 FUL983060 GEH983060 GOD983060 GXZ983060 HHV983060 HRR983060 IBN983060 ILJ983060 IVF983060 JFB983060 JOX983060 JYT983060 KIP983060 KSL983060 LCH983060 LMD983060 LVZ983060 MFV983060 MPR983060 MZN983060 NJJ983060 NTF983060 ODB983060 OMX983060 OWT983060 PGP983060 PQL983060 QAH983060 QKD983060 QTZ983060 RDV983060 RNR983060 RXN983060 SHJ983060 SRF983060 TBB983060 TKX983060 TUT983060 UEP983060 UOL983060 UYH983060 VID983060 VRZ983060 WBV983060 WLR983060 WVN983060"/>
    <dataValidation allowBlank="1" showInputMessage="1" showErrorMessage="1" prompt="la cellule G22=F22" sqref="F17 JB17 SX17 ACT17 AMP17 AWL17 BGH17 BQD17 BZZ17 CJV17 CTR17 DDN17 DNJ17 DXF17 EHB17 EQX17 FAT17 FKP17 FUL17 GEH17 GOD17 GXZ17 HHV17 HRR17 IBN17 ILJ17 IVF17 JFB17 JOX17 JYT17 KIP17 KSL17 LCH17 LMD17 LVZ17 MFV17 MPR17 MZN17 NJJ17 NTF17 ODB17 OMX17 OWT17 PGP17 PQL17 QAH17 QKD17 QTZ17 RDV17 RNR17 RXN17 SHJ17 SRF17 TBB17 TKX17 TUT17 UEP17 UOL17 UYH17 VID17 VRZ17 WBV17 WLR17 WVN17 F65554 JB65554 SX65554 ACT65554 AMP65554 AWL65554 BGH65554 BQD65554 BZZ65554 CJV65554 CTR65554 DDN65554 DNJ65554 DXF65554 EHB65554 EQX65554 FAT65554 FKP65554 FUL65554 GEH65554 GOD65554 GXZ65554 HHV65554 HRR65554 IBN65554 ILJ65554 IVF65554 JFB65554 JOX65554 JYT65554 KIP65554 KSL65554 LCH65554 LMD65554 LVZ65554 MFV65554 MPR65554 MZN65554 NJJ65554 NTF65554 ODB65554 OMX65554 OWT65554 PGP65554 PQL65554 QAH65554 QKD65554 QTZ65554 RDV65554 RNR65554 RXN65554 SHJ65554 SRF65554 TBB65554 TKX65554 TUT65554 UEP65554 UOL65554 UYH65554 VID65554 VRZ65554 WBV65554 WLR65554 WVN65554 F131090 JB131090 SX131090 ACT131090 AMP131090 AWL131090 BGH131090 BQD131090 BZZ131090 CJV131090 CTR131090 DDN131090 DNJ131090 DXF131090 EHB131090 EQX131090 FAT131090 FKP131090 FUL131090 GEH131090 GOD131090 GXZ131090 HHV131090 HRR131090 IBN131090 ILJ131090 IVF131090 JFB131090 JOX131090 JYT131090 KIP131090 KSL131090 LCH131090 LMD131090 LVZ131090 MFV131090 MPR131090 MZN131090 NJJ131090 NTF131090 ODB131090 OMX131090 OWT131090 PGP131090 PQL131090 QAH131090 QKD131090 QTZ131090 RDV131090 RNR131090 RXN131090 SHJ131090 SRF131090 TBB131090 TKX131090 TUT131090 UEP131090 UOL131090 UYH131090 VID131090 VRZ131090 WBV131090 WLR131090 WVN131090 F196626 JB196626 SX196626 ACT196626 AMP196626 AWL196626 BGH196626 BQD196626 BZZ196626 CJV196626 CTR196626 DDN196626 DNJ196626 DXF196626 EHB196626 EQX196626 FAT196626 FKP196626 FUL196626 GEH196626 GOD196626 GXZ196626 HHV196626 HRR196626 IBN196626 ILJ196626 IVF196626 JFB196626 JOX196626 JYT196626 KIP196626 KSL196626 LCH196626 LMD196626 LVZ196626 MFV196626 MPR196626 MZN196626 NJJ196626 NTF196626 ODB196626 OMX196626 OWT196626 PGP196626 PQL196626 QAH196626 QKD196626 QTZ196626 RDV196626 RNR196626 RXN196626 SHJ196626 SRF196626 TBB196626 TKX196626 TUT196626 UEP196626 UOL196626 UYH196626 VID196626 VRZ196626 WBV196626 WLR196626 WVN196626 F262162 JB262162 SX262162 ACT262162 AMP262162 AWL262162 BGH262162 BQD262162 BZZ262162 CJV262162 CTR262162 DDN262162 DNJ262162 DXF262162 EHB262162 EQX262162 FAT262162 FKP262162 FUL262162 GEH262162 GOD262162 GXZ262162 HHV262162 HRR262162 IBN262162 ILJ262162 IVF262162 JFB262162 JOX262162 JYT262162 KIP262162 KSL262162 LCH262162 LMD262162 LVZ262162 MFV262162 MPR262162 MZN262162 NJJ262162 NTF262162 ODB262162 OMX262162 OWT262162 PGP262162 PQL262162 QAH262162 QKD262162 QTZ262162 RDV262162 RNR262162 RXN262162 SHJ262162 SRF262162 TBB262162 TKX262162 TUT262162 UEP262162 UOL262162 UYH262162 VID262162 VRZ262162 WBV262162 WLR262162 WVN262162 F327698 JB327698 SX327698 ACT327698 AMP327698 AWL327698 BGH327698 BQD327698 BZZ327698 CJV327698 CTR327698 DDN327698 DNJ327698 DXF327698 EHB327698 EQX327698 FAT327698 FKP327698 FUL327698 GEH327698 GOD327698 GXZ327698 HHV327698 HRR327698 IBN327698 ILJ327698 IVF327698 JFB327698 JOX327698 JYT327698 KIP327698 KSL327698 LCH327698 LMD327698 LVZ327698 MFV327698 MPR327698 MZN327698 NJJ327698 NTF327698 ODB327698 OMX327698 OWT327698 PGP327698 PQL327698 QAH327698 QKD327698 QTZ327698 RDV327698 RNR327698 RXN327698 SHJ327698 SRF327698 TBB327698 TKX327698 TUT327698 UEP327698 UOL327698 UYH327698 VID327698 VRZ327698 WBV327698 WLR327698 WVN327698 F393234 JB393234 SX393234 ACT393234 AMP393234 AWL393234 BGH393234 BQD393234 BZZ393234 CJV393234 CTR393234 DDN393234 DNJ393234 DXF393234 EHB393234 EQX393234 FAT393234 FKP393234 FUL393234 GEH393234 GOD393234 GXZ393234 HHV393234 HRR393234 IBN393234 ILJ393234 IVF393234 JFB393234 JOX393234 JYT393234 KIP393234 KSL393234 LCH393234 LMD393234 LVZ393234 MFV393234 MPR393234 MZN393234 NJJ393234 NTF393234 ODB393234 OMX393234 OWT393234 PGP393234 PQL393234 QAH393234 QKD393234 QTZ393234 RDV393234 RNR393234 RXN393234 SHJ393234 SRF393234 TBB393234 TKX393234 TUT393234 UEP393234 UOL393234 UYH393234 VID393234 VRZ393234 WBV393234 WLR393234 WVN393234 F458770 JB458770 SX458770 ACT458770 AMP458770 AWL458770 BGH458770 BQD458770 BZZ458770 CJV458770 CTR458770 DDN458770 DNJ458770 DXF458770 EHB458770 EQX458770 FAT458770 FKP458770 FUL458770 GEH458770 GOD458770 GXZ458770 HHV458770 HRR458770 IBN458770 ILJ458770 IVF458770 JFB458770 JOX458770 JYT458770 KIP458770 KSL458770 LCH458770 LMD458770 LVZ458770 MFV458770 MPR458770 MZN458770 NJJ458770 NTF458770 ODB458770 OMX458770 OWT458770 PGP458770 PQL458770 QAH458770 QKD458770 QTZ458770 RDV458770 RNR458770 RXN458770 SHJ458770 SRF458770 TBB458770 TKX458770 TUT458770 UEP458770 UOL458770 UYH458770 VID458770 VRZ458770 WBV458770 WLR458770 WVN458770 F524306 JB524306 SX524306 ACT524306 AMP524306 AWL524306 BGH524306 BQD524306 BZZ524306 CJV524306 CTR524306 DDN524306 DNJ524306 DXF524306 EHB524306 EQX524306 FAT524306 FKP524306 FUL524306 GEH524306 GOD524306 GXZ524306 HHV524306 HRR524306 IBN524306 ILJ524306 IVF524306 JFB524306 JOX524306 JYT524306 KIP524306 KSL524306 LCH524306 LMD524306 LVZ524306 MFV524306 MPR524306 MZN524306 NJJ524306 NTF524306 ODB524306 OMX524306 OWT524306 PGP524306 PQL524306 QAH524306 QKD524306 QTZ524306 RDV524306 RNR524306 RXN524306 SHJ524306 SRF524306 TBB524306 TKX524306 TUT524306 UEP524306 UOL524306 UYH524306 VID524306 VRZ524306 WBV524306 WLR524306 WVN524306 F589842 JB589842 SX589842 ACT589842 AMP589842 AWL589842 BGH589842 BQD589842 BZZ589842 CJV589842 CTR589842 DDN589842 DNJ589842 DXF589842 EHB589842 EQX589842 FAT589842 FKP589842 FUL589842 GEH589842 GOD589842 GXZ589842 HHV589842 HRR589842 IBN589842 ILJ589842 IVF589842 JFB589842 JOX589842 JYT589842 KIP589842 KSL589842 LCH589842 LMD589842 LVZ589842 MFV589842 MPR589842 MZN589842 NJJ589842 NTF589842 ODB589842 OMX589842 OWT589842 PGP589842 PQL589842 QAH589842 QKD589842 QTZ589842 RDV589842 RNR589842 RXN589842 SHJ589842 SRF589842 TBB589842 TKX589842 TUT589842 UEP589842 UOL589842 UYH589842 VID589842 VRZ589842 WBV589842 WLR589842 WVN589842 F655378 JB655378 SX655378 ACT655378 AMP655378 AWL655378 BGH655378 BQD655378 BZZ655378 CJV655378 CTR655378 DDN655378 DNJ655378 DXF655378 EHB655378 EQX655378 FAT655378 FKP655378 FUL655378 GEH655378 GOD655378 GXZ655378 HHV655378 HRR655378 IBN655378 ILJ655378 IVF655378 JFB655378 JOX655378 JYT655378 KIP655378 KSL655378 LCH655378 LMD655378 LVZ655378 MFV655378 MPR655378 MZN655378 NJJ655378 NTF655378 ODB655378 OMX655378 OWT655378 PGP655378 PQL655378 QAH655378 QKD655378 QTZ655378 RDV655378 RNR655378 RXN655378 SHJ655378 SRF655378 TBB655378 TKX655378 TUT655378 UEP655378 UOL655378 UYH655378 VID655378 VRZ655378 WBV655378 WLR655378 WVN655378 F720914 JB720914 SX720914 ACT720914 AMP720914 AWL720914 BGH720914 BQD720914 BZZ720914 CJV720914 CTR720914 DDN720914 DNJ720914 DXF720914 EHB720914 EQX720914 FAT720914 FKP720914 FUL720914 GEH720914 GOD720914 GXZ720914 HHV720914 HRR720914 IBN720914 ILJ720914 IVF720914 JFB720914 JOX720914 JYT720914 KIP720914 KSL720914 LCH720914 LMD720914 LVZ720914 MFV720914 MPR720914 MZN720914 NJJ720914 NTF720914 ODB720914 OMX720914 OWT720914 PGP720914 PQL720914 QAH720914 QKD720914 QTZ720914 RDV720914 RNR720914 RXN720914 SHJ720914 SRF720914 TBB720914 TKX720914 TUT720914 UEP720914 UOL720914 UYH720914 VID720914 VRZ720914 WBV720914 WLR720914 WVN720914 F786450 JB786450 SX786450 ACT786450 AMP786450 AWL786450 BGH786450 BQD786450 BZZ786450 CJV786450 CTR786450 DDN786450 DNJ786450 DXF786450 EHB786450 EQX786450 FAT786450 FKP786450 FUL786450 GEH786450 GOD786450 GXZ786450 HHV786450 HRR786450 IBN786450 ILJ786450 IVF786450 JFB786450 JOX786450 JYT786450 KIP786450 KSL786450 LCH786450 LMD786450 LVZ786450 MFV786450 MPR786450 MZN786450 NJJ786450 NTF786450 ODB786450 OMX786450 OWT786450 PGP786450 PQL786450 QAH786450 QKD786450 QTZ786450 RDV786450 RNR786450 RXN786450 SHJ786450 SRF786450 TBB786450 TKX786450 TUT786450 UEP786450 UOL786450 UYH786450 VID786450 VRZ786450 WBV786450 WLR786450 WVN786450 F851986 JB851986 SX851986 ACT851986 AMP851986 AWL851986 BGH851986 BQD851986 BZZ851986 CJV851986 CTR851986 DDN851986 DNJ851986 DXF851986 EHB851986 EQX851986 FAT851986 FKP851986 FUL851986 GEH851986 GOD851986 GXZ851986 HHV851986 HRR851986 IBN851986 ILJ851986 IVF851986 JFB851986 JOX851986 JYT851986 KIP851986 KSL851986 LCH851986 LMD851986 LVZ851986 MFV851986 MPR851986 MZN851986 NJJ851986 NTF851986 ODB851986 OMX851986 OWT851986 PGP851986 PQL851986 QAH851986 QKD851986 QTZ851986 RDV851986 RNR851986 RXN851986 SHJ851986 SRF851986 TBB851986 TKX851986 TUT851986 UEP851986 UOL851986 UYH851986 VID851986 VRZ851986 WBV851986 WLR851986 WVN851986 F917522 JB917522 SX917522 ACT917522 AMP917522 AWL917522 BGH917522 BQD917522 BZZ917522 CJV917522 CTR917522 DDN917522 DNJ917522 DXF917522 EHB917522 EQX917522 FAT917522 FKP917522 FUL917522 GEH917522 GOD917522 GXZ917522 HHV917522 HRR917522 IBN917522 ILJ917522 IVF917522 JFB917522 JOX917522 JYT917522 KIP917522 KSL917522 LCH917522 LMD917522 LVZ917522 MFV917522 MPR917522 MZN917522 NJJ917522 NTF917522 ODB917522 OMX917522 OWT917522 PGP917522 PQL917522 QAH917522 QKD917522 QTZ917522 RDV917522 RNR917522 RXN917522 SHJ917522 SRF917522 TBB917522 TKX917522 TUT917522 UEP917522 UOL917522 UYH917522 VID917522 VRZ917522 WBV917522 WLR917522 WVN917522 F983058 JB983058 SX983058 ACT983058 AMP983058 AWL983058 BGH983058 BQD983058 BZZ983058 CJV983058 CTR983058 DDN983058 DNJ983058 DXF983058 EHB983058 EQX983058 FAT983058 FKP983058 FUL983058 GEH983058 GOD983058 GXZ983058 HHV983058 HRR983058 IBN983058 ILJ983058 IVF983058 JFB983058 JOX983058 JYT983058 KIP983058 KSL983058 LCH983058 LMD983058 LVZ983058 MFV983058 MPR983058 MZN983058 NJJ983058 NTF983058 ODB983058 OMX983058 OWT983058 PGP983058 PQL983058 QAH983058 QKD983058 QTZ983058 RDV983058 RNR983058 RXN983058 SHJ983058 SRF983058 TBB983058 TKX983058 TUT983058 UEP983058 UOL983058 UYH983058 VID983058 VRZ983058 WBV983058 WLR983058 WVN983058"/>
    <dataValidation allowBlank="1" showInputMessage="1" showErrorMessage="1" prompt="le total des dépots encourt non encore enregistré en banque, gardez la formule de liaison sur feuille#2 Dépot en transit#" sqref="E16 JA16 SW16 ACS16 AMO16 AWK16 BGG16 BQC16 BZY16 CJU16 CTQ16 DDM16 DNI16 DXE16 EHA16 EQW16 FAS16 FKO16 FUK16 GEG16 GOC16 GXY16 HHU16 HRQ16 IBM16 ILI16 IVE16 JFA16 JOW16 JYS16 KIO16 KSK16 LCG16 LMC16 LVY16 MFU16 MPQ16 MZM16 NJI16 NTE16 ODA16 OMW16 OWS16 PGO16 PQK16 QAG16 QKC16 QTY16 RDU16 RNQ16 RXM16 SHI16 SRE16 TBA16 TKW16 TUS16 UEO16 UOK16 UYG16 VIC16 VRY16 WBU16 WLQ16 WVM16 E65553 JA65553 SW65553 ACS65553 AMO65553 AWK65553 BGG65553 BQC65553 BZY65553 CJU65553 CTQ65553 DDM65553 DNI65553 DXE65553 EHA65553 EQW65553 FAS65553 FKO65553 FUK65553 GEG65553 GOC65553 GXY65553 HHU65553 HRQ65553 IBM65553 ILI65553 IVE65553 JFA65553 JOW65553 JYS65553 KIO65553 KSK65553 LCG65553 LMC65553 LVY65553 MFU65553 MPQ65553 MZM65553 NJI65553 NTE65553 ODA65553 OMW65553 OWS65553 PGO65553 PQK65553 QAG65553 QKC65553 QTY65553 RDU65553 RNQ65553 RXM65553 SHI65553 SRE65553 TBA65553 TKW65553 TUS65553 UEO65553 UOK65553 UYG65553 VIC65553 VRY65553 WBU65553 WLQ65553 WVM65553 E131089 JA131089 SW131089 ACS131089 AMO131089 AWK131089 BGG131089 BQC131089 BZY131089 CJU131089 CTQ131089 DDM131089 DNI131089 DXE131089 EHA131089 EQW131089 FAS131089 FKO131089 FUK131089 GEG131089 GOC131089 GXY131089 HHU131089 HRQ131089 IBM131089 ILI131089 IVE131089 JFA131089 JOW131089 JYS131089 KIO131089 KSK131089 LCG131089 LMC131089 LVY131089 MFU131089 MPQ131089 MZM131089 NJI131089 NTE131089 ODA131089 OMW131089 OWS131089 PGO131089 PQK131089 QAG131089 QKC131089 QTY131089 RDU131089 RNQ131089 RXM131089 SHI131089 SRE131089 TBA131089 TKW131089 TUS131089 UEO131089 UOK131089 UYG131089 VIC131089 VRY131089 WBU131089 WLQ131089 WVM131089 E196625 JA196625 SW196625 ACS196625 AMO196625 AWK196625 BGG196625 BQC196625 BZY196625 CJU196625 CTQ196625 DDM196625 DNI196625 DXE196625 EHA196625 EQW196625 FAS196625 FKO196625 FUK196625 GEG196625 GOC196625 GXY196625 HHU196625 HRQ196625 IBM196625 ILI196625 IVE196625 JFA196625 JOW196625 JYS196625 KIO196625 KSK196625 LCG196625 LMC196625 LVY196625 MFU196625 MPQ196625 MZM196625 NJI196625 NTE196625 ODA196625 OMW196625 OWS196625 PGO196625 PQK196625 QAG196625 QKC196625 QTY196625 RDU196625 RNQ196625 RXM196625 SHI196625 SRE196625 TBA196625 TKW196625 TUS196625 UEO196625 UOK196625 UYG196625 VIC196625 VRY196625 WBU196625 WLQ196625 WVM196625 E262161 JA262161 SW262161 ACS262161 AMO262161 AWK262161 BGG262161 BQC262161 BZY262161 CJU262161 CTQ262161 DDM262161 DNI262161 DXE262161 EHA262161 EQW262161 FAS262161 FKO262161 FUK262161 GEG262161 GOC262161 GXY262161 HHU262161 HRQ262161 IBM262161 ILI262161 IVE262161 JFA262161 JOW262161 JYS262161 KIO262161 KSK262161 LCG262161 LMC262161 LVY262161 MFU262161 MPQ262161 MZM262161 NJI262161 NTE262161 ODA262161 OMW262161 OWS262161 PGO262161 PQK262161 QAG262161 QKC262161 QTY262161 RDU262161 RNQ262161 RXM262161 SHI262161 SRE262161 TBA262161 TKW262161 TUS262161 UEO262161 UOK262161 UYG262161 VIC262161 VRY262161 WBU262161 WLQ262161 WVM262161 E327697 JA327697 SW327697 ACS327697 AMO327697 AWK327697 BGG327697 BQC327697 BZY327697 CJU327697 CTQ327697 DDM327697 DNI327697 DXE327697 EHA327697 EQW327697 FAS327697 FKO327697 FUK327697 GEG327697 GOC327697 GXY327697 HHU327697 HRQ327697 IBM327697 ILI327697 IVE327697 JFA327697 JOW327697 JYS327697 KIO327697 KSK327697 LCG327697 LMC327697 LVY327697 MFU327697 MPQ327697 MZM327697 NJI327697 NTE327697 ODA327697 OMW327697 OWS327697 PGO327697 PQK327697 QAG327697 QKC327697 QTY327697 RDU327697 RNQ327697 RXM327697 SHI327697 SRE327697 TBA327697 TKW327697 TUS327697 UEO327697 UOK327697 UYG327697 VIC327697 VRY327697 WBU327697 WLQ327697 WVM327697 E393233 JA393233 SW393233 ACS393233 AMO393233 AWK393233 BGG393233 BQC393233 BZY393233 CJU393233 CTQ393233 DDM393233 DNI393233 DXE393233 EHA393233 EQW393233 FAS393233 FKO393233 FUK393233 GEG393233 GOC393233 GXY393233 HHU393233 HRQ393233 IBM393233 ILI393233 IVE393233 JFA393233 JOW393233 JYS393233 KIO393233 KSK393233 LCG393233 LMC393233 LVY393233 MFU393233 MPQ393233 MZM393233 NJI393233 NTE393233 ODA393233 OMW393233 OWS393233 PGO393233 PQK393233 QAG393233 QKC393233 QTY393233 RDU393233 RNQ393233 RXM393233 SHI393233 SRE393233 TBA393233 TKW393233 TUS393233 UEO393233 UOK393233 UYG393233 VIC393233 VRY393233 WBU393233 WLQ393233 WVM393233 E458769 JA458769 SW458769 ACS458769 AMO458769 AWK458769 BGG458769 BQC458769 BZY458769 CJU458769 CTQ458769 DDM458769 DNI458769 DXE458769 EHA458769 EQW458769 FAS458769 FKO458769 FUK458769 GEG458769 GOC458769 GXY458769 HHU458769 HRQ458769 IBM458769 ILI458769 IVE458769 JFA458769 JOW458769 JYS458769 KIO458769 KSK458769 LCG458769 LMC458769 LVY458769 MFU458769 MPQ458769 MZM458769 NJI458769 NTE458769 ODA458769 OMW458769 OWS458769 PGO458769 PQK458769 QAG458769 QKC458769 QTY458769 RDU458769 RNQ458769 RXM458769 SHI458769 SRE458769 TBA458769 TKW458769 TUS458769 UEO458769 UOK458769 UYG458769 VIC458769 VRY458769 WBU458769 WLQ458769 WVM458769 E524305 JA524305 SW524305 ACS524305 AMO524305 AWK524305 BGG524305 BQC524305 BZY524305 CJU524305 CTQ524305 DDM524305 DNI524305 DXE524305 EHA524305 EQW524305 FAS524305 FKO524305 FUK524305 GEG524305 GOC524305 GXY524305 HHU524305 HRQ524305 IBM524305 ILI524305 IVE524305 JFA524305 JOW524305 JYS524305 KIO524305 KSK524305 LCG524305 LMC524305 LVY524305 MFU524305 MPQ524305 MZM524305 NJI524305 NTE524305 ODA524305 OMW524305 OWS524305 PGO524305 PQK524305 QAG524305 QKC524305 QTY524305 RDU524305 RNQ524305 RXM524305 SHI524305 SRE524305 TBA524305 TKW524305 TUS524305 UEO524305 UOK524305 UYG524305 VIC524305 VRY524305 WBU524305 WLQ524305 WVM524305 E589841 JA589841 SW589841 ACS589841 AMO589841 AWK589841 BGG589841 BQC589841 BZY589841 CJU589841 CTQ589841 DDM589841 DNI589841 DXE589841 EHA589841 EQW589841 FAS589841 FKO589841 FUK589841 GEG589841 GOC589841 GXY589841 HHU589841 HRQ589841 IBM589841 ILI589841 IVE589841 JFA589841 JOW589841 JYS589841 KIO589841 KSK589841 LCG589841 LMC589841 LVY589841 MFU589841 MPQ589841 MZM589841 NJI589841 NTE589841 ODA589841 OMW589841 OWS589841 PGO589841 PQK589841 QAG589841 QKC589841 QTY589841 RDU589841 RNQ589841 RXM589841 SHI589841 SRE589841 TBA589841 TKW589841 TUS589841 UEO589841 UOK589841 UYG589841 VIC589841 VRY589841 WBU589841 WLQ589841 WVM589841 E655377 JA655377 SW655377 ACS655377 AMO655377 AWK655377 BGG655377 BQC655377 BZY655377 CJU655377 CTQ655377 DDM655377 DNI655377 DXE655377 EHA655377 EQW655377 FAS655377 FKO655377 FUK655377 GEG655377 GOC655377 GXY655377 HHU655377 HRQ655377 IBM655377 ILI655377 IVE655377 JFA655377 JOW655377 JYS655377 KIO655377 KSK655377 LCG655377 LMC655377 LVY655377 MFU655377 MPQ655377 MZM655377 NJI655377 NTE655377 ODA655377 OMW655377 OWS655377 PGO655377 PQK655377 QAG655377 QKC655377 QTY655377 RDU655377 RNQ655377 RXM655377 SHI655377 SRE655377 TBA655377 TKW655377 TUS655377 UEO655377 UOK655377 UYG655377 VIC655377 VRY655377 WBU655377 WLQ655377 WVM655377 E720913 JA720913 SW720913 ACS720913 AMO720913 AWK720913 BGG720913 BQC720913 BZY720913 CJU720913 CTQ720913 DDM720913 DNI720913 DXE720913 EHA720913 EQW720913 FAS720913 FKO720913 FUK720913 GEG720913 GOC720913 GXY720913 HHU720913 HRQ720913 IBM720913 ILI720913 IVE720913 JFA720913 JOW720913 JYS720913 KIO720913 KSK720913 LCG720913 LMC720913 LVY720913 MFU720913 MPQ720913 MZM720913 NJI720913 NTE720913 ODA720913 OMW720913 OWS720913 PGO720913 PQK720913 QAG720913 QKC720913 QTY720913 RDU720913 RNQ720913 RXM720913 SHI720913 SRE720913 TBA720913 TKW720913 TUS720913 UEO720913 UOK720913 UYG720913 VIC720913 VRY720913 WBU720913 WLQ720913 WVM720913 E786449 JA786449 SW786449 ACS786449 AMO786449 AWK786449 BGG786449 BQC786449 BZY786449 CJU786449 CTQ786449 DDM786449 DNI786449 DXE786449 EHA786449 EQW786449 FAS786449 FKO786449 FUK786449 GEG786449 GOC786449 GXY786449 HHU786449 HRQ786449 IBM786449 ILI786449 IVE786449 JFA786449 JOW786449 JYS786449 KIO786449 KSK786449 LCG786449 LMC786449 LVY786449 MFU786449 MPQ786449 MZM786449 NJI786449 NTE786449 ODA786449 OMW786449 OWS786449 PGO786449 PQK786449 QAG786449 QKC786449 QTY786449 RDU786449 RNQ786449 RXM786449 SHI786449 SRE786449 TBA786449 TKW786449 TUS786449 UEO786449 UOK786449 UYG786449 VIC786449 VRY786449 WBU786449 WLQ786449 WVM786449 E851985 JA851985 SW851985 ACS851985 AMO851985 AWK851985 BGG851985 BQC851985 BZY851985 CJU851985 CTQ851985 DDM851985 DNI851985 DXE851985 EHA851985 EQW851985 FAS851985 FKO851985 FUK851985 GEG851985 GOC851985 GXY851985 HHU851985 HRQ851985 IBM851985 ILI851985 IVE851985 JFA851985 JOW851985 JYS851985 KIO851985 KSK851985 LCG851985 LMC851985 LVY851985 MFU851985 MPQ851985 MZM851985 NJI851985 NTE851985 ODA851985 OMW851985 OWS851985 PGO851985 PQK851985 QAG851985 QKC851985 QTY851985 RDU851985 RNQ851985 RXM851985 SHI851985 SRE851985 TBA851985 TKW851985 TUS851985 UEO851985 UOK851985 UYG851985 VIC851985 VRY851985 WBU851985 WLQ851985 WVM851985 E917521 JA917521 SW917521 ACS917521 AMO917521 AWK917521 BGG917521 BQC917521 BZY917521 CJU917521 CTQ917521 DDM917521 DNI917521 DXE917521 EHA917521 EQW917521 FAS917521 FKO917521 FUK917521 GEG917521 GOC917521 GXY917521 HHU917521 HRQ917521 IBM917521 ILI917521 IVE917521 JFA917521 JOW917521 JYS917521 KIO917521 KSK917521 LCG917521 LMC917521 LVY917521 MFU917521 MPQ917521 MZM917521 NJI917521 NTE917521 ODA917521 OMW917521 OWS917521 PGO917521 PQK917521 QAG917521 QKC917521 QTY917521 RDU917521 RNQ917521 RXM917521 SHI917521 SRE917521 TBA917521 TKW917521 TUS917521 UEO917521 UOK917521 UYG917521 VIC917521 VRY917521 WBU917521 WLQ917521 WVM917521 E983057 JA983057 SW983057 ACS983057 AMO983057 AWK983057 BGG983057 BQC983057 BZY983057 CJU983057 CTQ983057 DDM983057 DNI983057 DXE983057 EHA983057 EQW983057 FAS983057 FKO983057 FUK983057 GEG983057 GOC983057 GXY983057 HHU983057 HRQ983057 IBM983057 ILI983057 IVE983057 JFA983057 JOW983057 JYS983057 KIO983057 KSK983057 LCG983057 LMC983057 LVY983057 MFU983057 MPQ983057 MZM983057 NJI983057 NTE983057 ODA983057 OMW983057 OWS983057 PGO983057 PQK983057 QAG983057 QKC983057 QTY983057 RDU983057 RNQ983057 RXM983057 SHI983057 SRE983057 TBA983057 TKW983057 TUS983057 UEO983057 UOK983057 UYG983057 VIC983057 VRY983057 WBU983057 WLQ983057 WVM983057"/>
    <dataValidation allowBlank="1" showInputMessage="1" showErrorMessage="1" prompt="la balance final sur historique bancaire pour la période a reconcilié" sqref="F12 JB12 SX12 ACT12 AMP12 AWL12 BGH12 BQD12 BZZ12 CJV12 CTR12 DDN12 DNJ12 DXF12 EHB12 EQX12 FAT12 FKP12 FUL12 GEH12 GOD12 GXZ12 HHV12 HRR12 IBN12 ILJ12 IVF12 JFB12 JOX12 JYT12 KIP12 KSL12 LCH12 LMD12 LVZ12 MFV12 MPR12 MZN12 NJJ12 NTF12 ODB12 OMX12 OWT12 PGP12 PQL12 QAH12 QKD12 QTZ12 RDV12 RNR12 RXN12 SHJ12 SRF12 TBB12 TKX12 TUT12 UEP12 UOL12 UYH12 VID12 VRZ12 WBV12 WLR12 WVN12 F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F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F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F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F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F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F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F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F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F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F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F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F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F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F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WBV983053 WLR983053 WVN983053"/>
    <dataValidation allowBlank="1" showInputMessage="1" showErrorMessage="1" prompt="Cette différence doive etre obligatoirement egale a Zéro_x000a_" sqref="F34 JB34 SX34 ACT34 AMP34 AWL34 BGH34 BQD34 BZZ34 CJV34 CTR34 DDN34 DNJ34 DXF34 EHB34 EQX34 FAT34 FKP34 FUL34 GEH34 GOD34 GXZ34 HHV34 HRR34 IBN34 ILJ34 IVF34 JFB34 JOX34 JYT34 KIP34 KSL34 LCH34 LMD34 LVZ34 MFV34 MPR34 MZN34 NJJ34 NTF34 ODB34 OMX34 OWT34 PGP34 PQL34 QAH34 QKD34 QTZ34 RDV34 RNR34 RXN34 SHJ34 SRF34 TBB34 TKX34 TUT34 UEP34 UOL34 UYH34 VID34 VRZ34 WBV34 WLR34 WVN34 F65571 JB65571 SX65571 ACT65571 AMP65571 AWL65571 BGH65571 BQD65571 BZZ65571 CJV65571 CTR65571 DDN65571 DNJ65571 DXF65571 EHB65571 EQX65571 FAT65571 FKP65571 FUL65571 GEH65571 GOD65571 GXZ65571 HHV65571 HRR65571 IBN65571 ILJ65571 IVF65571 JFB65571 JOX65571 JYT65571 KIP65571 KSL65571 LCH65571 LMD65571 LVZ65571 MFV65571 MPR65571 MZN65571 NJJ65571 NTF65571 ODB65571 OMX65571 OWT65571 PGP65571 PQL65571 QAH65571 QKD65571 QTZ65571 RDV65571 RNR65571 RXN65571 SHJ65571 SRF65571 TBB65571 TKX65571 TUT65571 UEP65571 UOL65571 UYH65571 VID65571 VRZ65571 WBV65571 WLR65571 WVN65571 F131107 JB131107 SX131107 ACT131107 AMP131107 AWL131107 BGH131107 BQD131107 BZZ131107 CJV131107 CTR131107 DDN131107 DNJ131107 DXF131107 EHB131107 EQX131107 FAT131107 FKP131107 FUL131107 GEH131107 GOD131107 GXZ131107 HHV131107 HRR131107 IBN131107 ILJ131107 IVF131107 JFB131107 JOX131107 JYT131107 KIP131107 KSL131107 LCH131107 LMD131107 LVZ131107 MFV131107 MPR131107 MZN131107 NJJ131107 NTF131107 ODB131107 OMX131107 OWT131107 PGP131107 PQL131107 QAH131107 QKD131107 QTZ131107 RDV131107 RNR131107 RXN131107 SHJ131107 SRF131107 TBB131107 TKX131107 TUT131107 UEP131107 UOL131107 UYH131107 VID131107 VRZ131107 WBV131107 WLR131107 WVN131107 F196643 JB196643 SX196643 ACT196643 AMP196643 AWL196643 BGH196643 BQD196643 BZZ196643 CJV196643 CTR196643 DDN196643 DNJ196643 DXF196643 EHB196643 EQX196643 FAT196643 FKP196643 FUL196643 GEH196643 GOD196643 GXZ196643 HHV196643 HRR196643 IBN196643 ILJ196643 IVF196643 JFB196643 JOX196643 JYT196643 KIP196643 KSL196643 LCH196643 LMD196643 LVZ196643 MFV196643 MPR196643 MZN196643 NJJ196643 NTF196643 ODB196643 OMX196643 OWT196643 PGP196643 PQL196643 QAH196643 QKD196643 QTZ196643 RDV196643 RNR196643 RXN196643 SHJ196643 SRF196643 TBB196643 TKX196643 TUT196643 UEP196643 UOL196643 UYH196643 VID196643 VRZ196643 WBV196643 WLR196643 WVN196643 F262179 JB262179 SX262179 ACT262179 AMP262179 AWL262179 BGH262179 BQD262179 BZZ262179 CJV262179 CTR262179 DDN262179 DNJ262179 DXF262179 EHB262179 EQX262179 FAT262179 FKP262179 FUL262179 GEH262179 GOD262179 GXZ262179 HHV262179 HRR262179 IBN262179 ILJ262179 IVF262179 JFB262179 JOX262179 JYT262179 KIP262179 KSL262179 LCH262179 LMD262179 LVZ262179 MFV262179 MPR262179 MZN262179 NJJ262179 NTF262179 ODB262179 OMX262179 OWT262179 PGP262179 PQL262179 QAH262179 QKD262179 QTZ262179 RDV262179 RNR262179 RXN262179 SHJ262179 SRF262179 TBB262179 TKX262179 TUT262179 UEP262179 UOL262179 UYH262179 VID262179 VRZ262179 WBV262179 WLR262179 WVN262179 F327715 JB327715 SX327715 ACT327715 AMP327715 AWL327715 BGH327715 BQD327715 BZZ327715 CJV327715 CTR327715 DDN327715 DNJ327715 DXF327715 EHB327715 EQX327715 FAT327715 FKP327715 FUL327715 GEH327715 GOD327715 GXZ327715 HHV327715 HRR327715 IBN327715 ILJ327715 IVF327715 JFB327715 JOX327715 JYT327715 KIP327715 KSL327715 LCH327715 LMD327715 LVZ327715 MFV327715 MPR327715 MZN327715 NJJ327715 NTF327715 ODB327715 OMX327715 OWT327715 PGP327715 PQL327715 QAH327715 QKD327715 QTZ327715 RDV327715 RNR327715 RXN327715 SHJ327715 SRF327715 TBB327715 TKX327715 TUT327715 UEP327715 UOL327715 UYH327715 VID327715 VRZ327715 WBV327715 WLR327715 WVN327715 F393251 JB393251 SX393251 ACT393251 AMP393251 AWL393251 BGH393251 BQD393251 BZZ393251 CJV393251 CTR393251 DDN393251 DNJ393251 DXF393251 EHB393251 EQX393251 FAT393251 FKP393251 FUL393251 GEH393251 GOD393251 GXZ393251 HHV393251 HRR393251 IBN393251 ILJ393251 IVF393251 JFB393251 JOX393251 JYT393251 KIP393251 KSL393251 LCH393251 LMD393251 LVZ393251 MFV393251 MPR393251 MZN393251 NJJ393251 NTF393251 ODB393251 OMX393251 OWT393251 PGP393251 PQL393251 QAH393251 QKD393251 QTZ393251 RDV393251 RNR393251 RXN393251 SHJ393251 SRF393251 TBB393251 TKX393251 TUT393251 UEP393251 UOL393251 UYH393251 VID393251 VRZ393251 WBV393251 WLR393251 WVN393251 F458787 JB458787 SX458787 ACT458787 AMP458787 AWL458787 BGH458787 BQD458787 BZZ458787 CJV458787 CTR458787 DDN458787 DNJ458787 DXF458787 EHB458787 EQX458787 FAT458787 FKP458787 FUL458787 GEH458787 GOD458787 GXZ458787 HHV458787 HRR458787 IBN458787 ILJ458787 IVF458787 JFB458787 JOX458787 JYT458787 KIP458787 KSL458787 LCH458787 LMD458787 LVZ458787 MFV458787 MPR458787 MZN458787 NJJ458787 NTF458787 ODB458787 OMX458787 OWT458787 PGP458787 PQL458787 QAH458787 QKD458787 QTZ458787 RDV458787 RNR458787 RXN458787 SHJ458787 SRF458787 TBB458787 TKX458787 TUT458787 UEP458787 UOL458787 UYH458787 VID458787 VRZ458787 WBV458787 WLR458787 WVN458787 F524323 JB524323 SX524323 ACT524323 AMP524323 AWL524323 BGH524323 BQD524323 BZZ524323 CJV524323 CTR524323 DDN524323 DNJ524323 DXF524323 EHB524323 EQX524323 FAT524323 FKP524323 FUL524323 GEH524323 GOD524323 GXZ524323 HHV524323 HRR524323 IBN524323 ILJ524323 IVF524323 JFB524323 JOX524323 JYT524323 KIP524323 KSL524323 LCH524323 LMD524323 LVZ524323 MFV524323 MPR524323 MZN524323 NJJ524323 NTF524323 ODB524323 OMX524323 OWT524323 PGP524323 PQL524323 QAH524323 QKD524323 QTZ524323 RDV524323 RNR524323 RXN524323 SHJ524323 SRF524323 TBB524323 TKX524323 TUT524323 UEP524323 UOL524323 UYH524323 VID524323 VRZ524323 WBV524323 WLR524323 WVN524323 F589859 JB589859 SX589859 ACT589859 AMP589859 AWL589859 BGH589859 BQD589859 BZZ589859 CJV589859 CTR589859 DDN589859 DNJ589859 DXF589859 EHB589859 EQX589859 FAT589859 FKP589859 FUL589859 GEH589859 GOD589859 GXZ589859 HHV589859 HRR589859 IBN589859 ILJ589859 IVF589859 JFB589859 JOX589859 JYT589859 KIP589859 KSL589859 LCH589859 LMD589859 LVZ589859 MFV589859 MPR589859 MZN589859 NJJ589859 NTF589859 ODB589859 OMX589859 OWT589859 PGP589859 PQL589859 QAH589859 QKD589859 QTZ589859 RDV589859 RNR589859 RXN589859 SHJ589859 SRF589859 TBB589859 TKX589859 TUT589859 UEP589859 UOL589859 UYH589859 VID589859 VRZ589859 WBV589859 WLR589859 WVN589859 F655395 JB655395 SX655395 ACT655395 AMP655395 AWL655395 BGH655395 BQD655395 BZZ655395 CJV655395 CTR655395 DDN655395 DNJ655395 DXF655395 EHB655395 EQX655395 FAT655395 FKP655395 FUL655395 GEH655395 GOD655395 GXZ655395 HHV655395 HRR655395 IBN655395 ILJ655395 IVF655395 JFB655395 JOX655395 JYT655395 KIP655395 KSL655395 LCH655395 LMD655395 LVZ655395 MFV655395 MPR655395 MZN655395 NJJ655395 NTF655395 ODB655395 OMX655395 OWT655395 PGP655395 PQL655395 QAH655395 QKD655395 QTZ655395 RDV655395 RNR655395 RXN655395 SHJ655395 SRF655395 TBB655395 TKX655395 TUT655395 UEP655395 UOL655395 UYH655395 VID655395 VRZ655395 WBV655395 WLR655395 WVN655395 F720931 JB720931 SX720931 ACT720931 AMP720931 AWL720931 BGH720931 BQD720931 BZZ720931 CJV720931 CTR720931 DDN720931 DNJ720931 DXF720931 EHB720931 EQX720931 FAT720931 FKP720931 FUL720931 GEH720931 GOD720931 GXZ720931 HHV720931 HRR720931 IBN720931 ILJ720931 IVF720931 JFB720931 JOX720931 JYT720931 KIP720931 KSL720931 LCH720931 LMD720931 LVZ720931 MFV720931 MPR720931 MZN720931 NJJ720931 NTF720931 ODB720931 OMX720931 OWT720931 PGP720931 PQL720931 QAH720931 QKD720931 QTZ720931 RDV720931 RNR720931 RXN720931 SHJ720931 SRF720931 TBB720931 TKX720931 TUT720931 UEP720931 UOL720931 UYH720931 VID720931 VRZ720931 WBV720931 WLR720931 WVN720931 F786467 JB786467 SX786467 ACT786467 AMP786467 AWL786467 BGH786467 BQD786467 BZZ786467 CJV786467 CTR786467 DDN786467 DNJ786467 DXF786467 EHB786467 EQX786467 FAT786467 FKP786467 FUL786467 GEH786467 GOD786467 GXZ786467 HHV786467 HRR786467 IBN786467 ILJ786467 IVF786467 JFB786467 JOX786467 JYT786467 KIP786467 KSL786467 LCH786467 LMD786467 LVZ786467 MFV786467 MPR786467 MZN786467 NJJ786467 NTF786467 ODB786467 OMX786467 OWT786467 PGP786467 PQL786467 QAH786467 QKD786467 QTZ786467 RDV786467 RNR786467 RXN786467 SHJ786467 SRF786467 TBB786467 TKX786467 TUT786467 UEP786467 UOL786467 UYH786467 VID786467 VRZ786467 WBV786467 WLR786467 WVN786467 F852003 JB852003 SX852003 ACT852003 AMP852003 AWL852003 BGH852003 BQD852003 BZZ852003 CJV852003 CTR852003 DDN852003 DNJ852003 DXF852003 EHB852003 EQX852003 FAT852003 FKP852003 FUL852003 GEH852003 GOD852003 GXZ852003 HHV852003 HRR852003 IBN852003 ILJ852003 IVF852003 JFB852003 JOX852003 JYT852003 KIP852003 KSL852003 LCH852003 LMD852003 LVZ852003 MFV852003 MPR852003 MZN852003 NJJ852003 NTF852003 ODB852003 OMX852003 OWT852003 PGP852003 PQL852003 QAH852003 QKD852003 QTZ852003 RDV852003 RNR852003 RXN852003 SHJ852003 SRF852003 TBB852003 TKX852003 TUT852003 UEP852003 UOL852003 UYH852003 VID852003 VRZ852003 WBV852003 WLR852003 WVN852003 F917539 JB917539 SX917539 ACT917539 AMP917539 AWL917539 BGH917539 BQD917539 BZZ917539 CJV917539 CTR917539 DDN917539 DNJ917539 DXF917539 EHB917539 EQX917539 FAT917539 FKP917539 FUL917539 GEH917539 GOD917539 GXZ917539 HHV917539 HRR917539 IBN917539 ILJ917539 IVF917539 JFB917539 JOX917539 JYT917539 KIP917539 KSL917539 LCH917539 LMD917539 LVZ917539 MFV917539 MPR917539 MZN917539 NJJ917539 NTF917539 ODB917539 OMX917539 OWT917539 PGP917539 PQL917539 QAH917539 QKD917539 QTZ917539 RDV917539 RNR917539 RXN917539 SHJ917539 SRF917539 TBB917539 TKX917539 TUT917539 UEP917539 UOL917539 UYH917539 VID917539 VRZ917539 WBV917539 WLR917539 WVN917539 F983075 JB983075 SX983075 ACT983075 AMP983075 AWL983075 BGH983075 BQD983075 BZZ983075 CJV983075 CTR983075 DDN983075 DNJ983075 DXF983075 EHB983075 EQX983075 FAT983075 FKP983075 FUL983075 GEH983075 GOD983075 GXZ983075 HHV983075 HRR983075 IBN983075 ILJ983075 IVF983075 JFB983075 JOX983075 JYT983075 KIP983075 KSL983075 LCH983075 LMD983075 LVZ983075 MFV983075 MPR983075 MZN983075 NJJ983075 NTF983075 ODB983075 OMX983075 OWT983075 PGP983075 PQL983075 QAH983075 QKD983075 QTZ983075 RDV983075 RNR983075 RXN983075 SHJ983075 SRF983075 TBB983075 TKX983075 TUT983075 UEP983075 UOL983075 UYH983075 VID983075 VRZ983075 WBV983075 WLR983075 WVN983075"/>
  </dataValidations>
  <pageMargins left="0.7" right="0.7" top="0.75" bottom="0.75" header="0.3" footer="0.3"/>
  <pageSetup paperSize="9" scale="7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39"/>
  <sheetViews>
    <sheetView workbookViewId="0">
      <selection activeCell="F8" sqref="F8"/>
    </sheetView>
  </sheetViews>
  <sheetFormatPr baseColWidth="10" defaultColWidth="11.42578125" defaultRowHeight="15" x14ac:dyDescent="0.25"/>
  <cols>
    <col min="1" max="1" width="15.85546875" style="1" customWidth="1"/>
    <col min="2" max="2" width="16.42578125" style="1" customWidth="1"/>
    <col min="3" max="3" width="40.42578125" style="1" customWidth="1"/>
    <col min="4" max="4" width="32.5703125" style="2" customWidth="1"/>
    <col min="5" max="5" width="16.42578125" style="1" customWidth="1"/>
    <col min="6" max="6" width="14.7109375" style="1" customWidth="1"/>
    <col min="7" max="7" width="14.28515625" style="1" bestFit="1" customWidth="1"/>
    <col min="8" max="241" width="11.42578125" style="1"/>
    <col min="242" max="242" width="12.7109375" style="1" bestFit="1" customWidth="1"/>
    <col min="243" max="243" width="23.42578125" style="1" customWidth="1"/>
    <col min="244" max="244" width="23.85546875" style="1" customWidth="1"/>
    <col min="245" max="245" width="17.7109375" style="1" customWidth="1"/>
    <col min="246" max="246" width="16.85546875" style="1" bestFit="1" customWidth="1"/>
    <col min="247" max="247" width="24.85546875" style="1" customWidth="1"/>
    <col min="248" max="248" width="19.42578125" style="1" bestFit="1" customWidth="1"/>
    <col min="249" max="497" width="11.42578125" style="1"/>
    <col min="498" max="498" width="12.7109375" style="1" bestFit="1" customWidth="1"/>
    <col min="499" max="499" width="23.42578125" style="1" customWidth="1"/>
    <col min="500" max="500" width="23.85546875" style="1" customWidth="1"/>
    <col min="501" max="501" width="17.7109375" style="1" customWidth="1"/>
    <col min="502" max="502" width="16.85546875" style="1" bestFit="1" customWidth="1"/>
    <col min="503" max="503" width="24.85546875" style="1" customWidth="1"/>
    <col min="504" max="504" width="19.42578125" style="1" bestFit="1" customWidth="1"/>
    <col min="505" max="753" width="11.42578125" style="1"/>
    <col min="754" max="754" width="12.7109375" style="1" bestFit="1" customWidth="1"/>
    <col min="755" max="755" width="23.42578125" style="1" customWidth="1"/>
    <col min="756" max="756" width="23.85546875" style="1" customWidth="1"/>
    <col min="757" max="757" width="17.7109375" style="1" customWidth="1"/>
    <col min="758" max="758" width="16.85546875" style="1" bestFit="1" customWidth="1"/>
    <col min="759" max="759" width="24.85546875" style="1" customWidth="1"/>
    <col min="760" max="760" width="19.42578125" style="1" bestFit="1" customWidth="1"/>
    <col min="761" max="1009" width="11.42578125" style="1"/>
    <col min="1010" max="1010" width="12.7109375" style="1" bestFit="1" customWidth="1"/>
    <col min="1011" max="1011" width="23.42578125" style="1" customWidth="1"/>
    <col min="1012" max="1012" width="23.85546875" style="1" customWidth="1"/>
    <col min="1013" max="1013" width="17.7109375" style="1" customWidth="1"/>
    <col min="1014" max="1014" width="16.85546875" style="1" bestFit="1" customWidth="1"/>
    <col min="1015" max="1015" width="24.85546875" style="1" customWidth="1"/>
    <col min="1016" max="1016" width="19.42578125" style="1" bestFit="1" customWidth="1"/>
    <col min="1017" max="1265" width="11.42578125" style="1"/>
    <col min="1266" max="1266" width="12.7109375" style="1" bestFit="1" customWidth="1"/>
    <col min="1267" max="1267" width="23.42578125" style="1" customWidth="1"/>
    <col min="1268" max="1268" width="23.85546875" style="1" customWidth="1"/>
    <col min="1269" max="1269" width="17.7109375" style="1" customWidth="1"/>
    <col min="1270" max="1270" width="16.85546875" style="1" bestFit="1" customWidth="1"/>
    <col min="1271" max="1271" width="24.85546875" style="1" customWidth="1"/>
    <col min="1272" max="1272" width="19.42578125" style="1" bestFit="1" customWidth="1"/>
    <col min="1273" max="1521" width="11.42578125" style="1"/>
    <col min="1522" max="1522" width="12.7109375" style="1" bestFit="1" customWidth="1"/>
    <col min="1523" max="1523" width="23.42578125" style="1" customWidth="1"/>
    <col min="1524" max="1524" width="23.85546875" style="1" customWidth="1"/>
    <col min="1525" max="1525" width="17.7109375" style="1" customWidth="1"/>
    <col min="1526" max="1526" width="16.85546875" style="1" bestFit="1" customWidth="1"/>
    <col min="1527" max="1527" width="24.85546875" style="1" customWidth="1"/>
    <col min="1528" max="1528" width="19.42578125" style="1" bestFit="1" customWidth="1"/>
    <col min="1529" max="1777" width="11.42578125" style="1"/>
    <col min="1778" max="1778" width="12.7109375" style="1" bestFit="1" customWidth="1"/>
    <col min="1779" max="1779" width="23.42578125" style="1" customWidth="1"/>
    <col min="1780" max="1780" width="23.85546875" style="1" customWidth="1"/>
    <col min="1781" max="1781" width="17.7109375" style="1" customWidth="1"/>
    <col min="1782" max="1782" width="16.85546875" style="1" bestFit="1" customWidth="1"/>
    <col min="1783" max="1783" width="24.85546875" style="1" customWidth="1"/>
    <col min="1784" max="1784" width="19.42578125" style="1" bestFit="1" customWidth="1"/>
    <col min="1785" max="2033" width="11.42578125" style="1"/>
    <col min="2034" max="2034" width="12.7109375" style="1" bestFit="1" customWidth="1"/>
    <col min="2035" max="2035" width="23.42578125" style="1" customWidth="1"/>
    <col min="2036" max="2036" width="23.85546875" style="1" customWidth="1"/>
    <col min="2037" max="2037" width="17.7109375" style="1" customWidth="1"/>
    <col min="2038" max="2038" width="16.85546875" style="1" bestFit="1" customWidth="1"/>
    <col min="2039" max="2039" width="24.85546875" style="1" customWidth="1"/>
    <col min="2040" max="2040" width="19.42578125" style="1" bestFit="1" customWidth="1"/>
    <col min="2041" max="2289" width="11.42578125" style="1"/>
    <col min="2290" max="2290" width="12.7109375" style="1" bestFit="1" customWidth="1"/>
    <col min="2291" max="2291" width="23.42578125" style="1" customWidth="1"/>
    <col min="2292" max="2292" width="23.85546875" style="1" customWidth="1"/>
    <col min="2293" max="2293" width="17.7109375" style="1" customWidth="1"/>
    <col min="2294" max="2294" width="16.85546875" style="1" bestFit="1" customWidth="1"/>
    <col min="2295" max="2295" width="24.85546875" style="1" customWidth="1"/>
    <col min="2296" max="2296" width="19.42578125" style="1" bestFit="1" customWidth="1"/>
    <col min="2297" max="2545" width="11.42578125" style="1"/>
    <col min="2546" max="2546" width="12.7109375" style="1" bestFit="1" customWidth="1"/>
    <col min="2547" max="2547" width="23.42578125" style="1" customWidth="1"/>
    <col min="2548" max="2548" width="23.85546875" style="1" customWidth="1"/>
    <col min="2549" max="2549" width="17.7109375" style="1" customWidth="1"/>
    <col min="2550" max="2550" width="16.85546875" style="1" bestFit="1" customWidth="1"/>
    <col min="2551" max="2551" width="24.85546875" style="1" customWidth="1"/>
    <col min="2552" max="2552" width="19.42578125" style="1" bestFit="1" customWidth="1"/>
    <col min="2553" max="2801" width="11.42578125" style="1"/>
    <col min="2802" max="2802" width="12.7109375" style="1" bestFit="1" customWidth="1"/>
    <col min="2803" max="2803" width="23.42578125" style="1" customWidth="1"/>
    <col min="2804" max="2804" width="23.85546875" style="1" customWidth="1"/>
    <col min="2805" max="2805" width="17.7109375" style="1" customWidth="1"/>
    <col min="2806" max="2806" width="16.85546875" style="1" bestFit="1" customWidth="1"/>
    <col min="2807" max="2807" width="24.85546875" style="1" customWidth="1"/>
    <col min="2808" max="2808" width="19.42578125" style="1" bestFit="1" customWidth="1"/>
    <col min="2809" max="3057" width="11.42578125" style="1"/>
    <col min="3058" max="3058" width="12.7109375" style="1" bestFit="1" customWidth="1"/>
    <col min="3059" max="3059" width="23.42578125" style="1" customWidth="1"/>
    <col min="3060" max="3060" width="23.85546875" style="1" customWidth="1"/>
    <col min="3061" max="3061" width="17.7109375" style="1" customWidth="1"/>
    <col min="3062" max="3062" width="16.85546875" style="1" bestFit="1" customWidth="1"/>
    <col min="3063" max="3063" width="24.85546875" style="1" customWidth="1"/>
    <col min="3064" max="3064" width="19.42578125" style="1" bestFit="1" customWidth="1"/>
    <col min="3065" max="3313" width="11.42578125" style="1"/>
    <col min="3314" max="3314" width="12.7109375" style="1" bestFit="1" customWidth="1"/>
    <col min="3315" max="3315" width="23.42578125" style="1" customWidth="1"/>
    <col min="3316" max="3316" width="23.85546875" style="1" customWidth="1"/>
    <col min="3317" max="3317" width="17.7109375" style="1" customWidth="1"/>
    <col min="3318" max="3318" width="16.85546875" style="1" bestFit="1" customWidth="1"/>
    <col min="3319" max="3319" width="24.85546875" style="1" customWidth="1"/>
    <col min="3320" max="3320" width="19.42578125" style="1" bestFit="1" customWidth="1"/>
    <col min="3321" max="3569" width="11.42578125" style="1"/>
    <col min="3570" max="3570" width="12.7109375" style="1" bestFit="1" customWidth="1"/>
    <col min="3571" max="3571" width="23.42578125" style="1" customWidth="1"/>
    <col min="3572" max="3572" width="23.85546875" style="1" customWidth="1"/>
    <col min="3573" max="3573" width="17.7109375" style="1" customWidth="1"/>
    <col min="3574" max="3574" width="16.85546875" style="1" bestFit="1" customWidth="1"/>
    <col min="3575" max="3575" width="24.85546875" style="1" customWidth="1"/>
    <col min="3576" max="3576" width="19.42578125" style="1" bestFit="1" customWidth="1"/>
    <col min="3577" max="3825" width="11.42578125" style="1"/>
    <col min="3826" max="3826" width="12.7109375" style="1" bestFit="1" customWidth="1"/>
    <col min="3827" max="3827" width="23.42578125" style="1" customWidth="1"/>
    <col min="3828" max="3828" width="23.85546875" style="1" customWidth="1"/>
    <col min="3829" max="3829" width="17.7109375" style="1" customWidth="1"/>
    <col min="3830" max="3830" width="16.85546875" style="1" bestFit="1" customWidth="1"/>
    <col min="3831" max="3831" width="24.85546875" style="1" customWidth="1"/>
    <col min="3832" max="3832" width="19.42578125" style="1" bestFit="1" customWidth="1"/>
    <col min="3833" max="4081" width="11.42578125" style="1"/>
    <col min="4082" max="4082" width="12.7109375" style="1" bestFit="1" customWidth="1"/>
    <col min="4083" max="4083" width="23.42578125" style="1" customWidth="1"/>
    <col min="4084" max="4084" width="23.85546875" style="1" customWidth="1"/>
    <col min="4085" max="4085" width="17.7109375" style="1" customWidth="1"/>
    <col min="4086" max="4086" width="16.85546875" style="1" bestFit="1" customWidth="1"/>
    <col min="4087" max="4087" width="24.85546875" style="1" customWidth="1"/>
    <col min="4088" max="4088" width="19.42578125" style="1" bestFit="1" customWidth="1"/>
    <col min="4089" max="4337" width="11.42578125" style="1"/>
    <col min="4338" max="4338" width="12.7109375" style="1" bestFit="1" customWidth="1"/>
    <col min="4339" max="4339" width="23.42578125" style="1" customWidth="1"/>
    <col min="4340" max="4340" width="23.85546875" style="1" customWidth="1"/>
    <col min="4341" max="4341" width="17.7109375" style="1" customWidth="1"/>
    <col min="4342" max="4342" width="16.85546875" style="1" bestFit="1" customWidth="1"/>
    <col min="4343" max="4343" width="24.85546875" style="1" customWidth="1"/>
    <col min="4344" max="4344" width="19.42578125" style="1" bestFit="1" customWidth="1"/>
    <col min="4345" max="4593" width="11.42578125" style="1"/>
    <col min="4594" max="4594" width="12.7109375" style="1" bestFit="1" customWidth="1"/>
    <col min="4595" max="4595" width="23.42578125" style="1" customWidth="1"/>
    <col min="4596" max="4596" width="23.85546875" style="1" customWidth="1"/>
    <col min="4597" max="4597" width="17.7109375" style="1" customWidth="1"/>
    <col min="4598" max="4598" width="16.85546875" style="1" bestFit="1" customWidth="1"/>
    <col min="4599" max="4599" width="24.85546875" style="1" customWidth="1"/>
    <col min="4600" max="4600" width="19.42578125" style="1" bestFit="1" customWidth="1"/>
    <col min="4601" max="4849" width="11.42578125" style="1"/>
    <col min="4850" max="4850" width="12.7109375" style="1" bestFit="1" customWidth="1"/>
    <col min="4851" max="4851" width="23.42578125" style="1" customWidth="1"/>
    <col min="4852" max="4852" width="23.85546875" style="1" customWidth="1"/>
    <col min="4853" max="4853" width="17.7109375" style="1" customWidth="1"/>
    <col min="4854" max="4854" width="16.85546875" style="1" bestFit="1" customWidth="1"/>
    <col min="4855" max="4855" width="24.85546875" style="1" customWidth="1"/>
    <col min="4856" max="4856" width="19.42578125" style="1" bestFit="1" customWidth="1"/>
    <col min="4857" max="5105" width="11.42578125" style="1"/>
    <col min="5106" max="5106" width="12.7109375" style="1" bestFit="1" customWidth="1"/>
    <col min="5107" max="5107" width="23.42578125" style="1" customWidth="1"/>
    <col min="5108" max="5108" width="23.85546875" style="1" customWidth="1"/>
    <col min="5109" max="5109" width="17.7109375" style="1" customWidth="1"/>
    <col min="5110" max="5110" width="16.85546875" style="1" bestFit="1" customWidth="1"/>
    <col min="5111" max="5111" width="24.85546875" style="1" customWidth="1"/>
    <col min="5112" max="5112" width="19.42578125" style="1" bestFit="1" customWidth="1"/>
    <col min="5113" max="5361" width="11.42578125" style="1"/>
    <col min="5362" max="5362" width="12.7109375" style="1" bestFit="1" customWidth="1"/>
    <col min="5363" max="5363" width="23.42578125" style="1" customWidth="1"/>
    <col min="5364" max="5364" width="23.85546875" style="1" customWidth="1"/>
    <col min="5365" max="5365" width="17.7109375" style="1" customWidth="1"/>
    <col min="5366" max="5366" width="16.85546875" style="1" bestFit="1" customWidth="1"/>
    <col min="5367" max="5367" width="24.85546875" style="1" customWidth="1"/>
    <col min="5368" max="5368" width="19.42578125" style="1" bestFit="1" customWidth="1"/>
    <col min="5369" max="5617" width="11.42578125" style="1"/>
    <col min="5618" max="5618" width="12.7109375" style="1" bestFit="1" customWidth="1"/>
    <col min="5619" max="5619" width="23.42578125" style="1" customWidth="1"/>
    <col min="5620" max="5620" width="23.85546875" style="1" customWidth="1"/>
    <col min="5621" max="5621" width="17.7109375" style="1" customWidth="1"/>
    <col min="5622" max="5622" width="16.85546875" style="1" bestFit="1" customWidth="1"/>
    <col min="5623" max="5623" width="24.85546875" style="1" customWidth="1"/>
    <col min="5624" max="5624" width="19.42578125" style="1" bestFit="1" customWidth="1"/>
    <col min="5625" max="5873" width="11.42578125" style="1"/>
    <col min="5874" max="5874" width="12.7109375" style="1" bestFit="1" customWidth="1"/>
    <col min="5875" max="5875" width="23.42578125" style="1" customWidth="1"/>
    <col min="5876" max="5876" width="23.85546875" style="1" customWidth="1"/>
    <col min="5877" max="5877" width="17.7109375" style="1" customWidth="1"/>
    <col min="5878" max="5878" width="16.85546875" style="1" bestFit="1" customWidth="1"/>
    <col min="5879" max="5879" width="24.85546875" style="1" customWidth="1"/>
    <col min="5880" max="5880" width="19.42578125" style="1" bestFit="1" customWidth="1"/>
    <col min="5881" max="6129" width="11.42578125" style="1"/>
    <col min="6130" max="6130" width="12.7109375" style="1" bestFit="1" customWidth="1"/>
    <col min="6131" max="6131" width="23.42578125" style="1" customWidth="1"/>
    <col min="6132" max="6132" width="23.85546875" style="1" customWidth="1"/>
    <col min="6133" max="6133" width="17.7109375" style="1" customWidth="1"/>
    <col min="6134" max="6134" width="16.85546875" style="1" bestFit="1" customWidth="1"/>
    <col min="6135" max="6135" width="24.85546875" style="1" customWidth="1"/>
    <col min="6136" max="6136" width="19.42578125" style="1" bestFit="1" customWidth="1"/>
    <col min="6137" max="6385" width="11.42578125" style="1"/>
    <col min="6386" max="6386" width="12.7109375" style="1" bestFit="1" customWidth="1"/>
    <col min="6387" max="6387" width="23.42578125" style="1" customWidth="1"/>
    <col min="6388" max="6388" width="23.85546875" style="1" customWidth="1"/>
    <col min="6389" max="6389" width="17.7109375" style="1" customWidth="1"/>
    <col min="6390" max="6390" width="16.85546875" style="1" bestFit="1" customWidth="1"/>
    <col min="6391" max="6391" width="24.85546875" style="1" customWidth="1"/>
    <col min="6392" max="6392" width="19.42578125" style="1" bestFit="1" customWidth="1"/>
    <col min="6393" max="6641" width="11.42578125" style="1"/>
    <col min="6642" max="6642" width="12.7109375" style="1" bestFit="1" customWidth="1"/>
    <col min="6643" max="6643" width="23.42578125" style="1" customWidth="1"/>
    <col min="6644" max="6644" width="23.85546875" style="1" customWidth="1"/>
    <col min="6645" max="6645" width="17.7109375" style="1" customWidth="1"/>
    <col min="6646" max="6646" width="16.85546875" style="1" bestFit="1" customWidth="1"/>
    <col min="6647" max="6647" width="24.85546875" style="1" customWidth="1"/>
    <col min="6648" max="6648" width="19.42578125" style="1" bestFit="1" customWidth="1"/>
    <col min="6649" max="6897" width="11.42578125" style="1"/>
    <col min="6898" max="6898" width="12.7109375" style="1" bestFit="1" customWidth="1"/>
    <col min="6899" max="6899" width="23.42578125" style="1" customWidth="1"/>
    <col min="6900" max="6900" width="23.85546875" style="1" customWidth="1"/>
    <col min="6901" max="6901" width="17.7109375" style="1" customWidth="1"/>
    <col min="6902" max="6902" width="16.85546875" style="1" bestFit="1" customWidth="1"/>
    <col min="6903" max="6903" width="24.85546875" style="1" customWidth="1"/>
    <col min="6904" max="6904" width="19.42578125" style="1" bestFit="1" customWidth="1"/>
    <col min="6905" max="7153" width="11.42578125" style="1"/>
    <col min="7154" max="7154" width="12.7109375" style="1" bestFit="1" customWidth="1"/>
    <col min="7155" max="7155" width="23.42578125" style="1" customWidth="1"/>
    <col min="7156" max="7156" width="23.85546875" style="1" customWidth="1"/>
    <col min="7157" max="7157" width="17.7109375" style="1" customWidth="1"/>
    <col min="7158" max="7158" width="16.85546875" style="1" bestFit="1" customWidth="1"/>
    <col min="7159" max="7159" width="24.85546875" style="1" customWidth="1"/>
    <col min="7160" max="7160" width="19.42578125" style="1" bestFit="1" customWidth="1"/>
    <col min="7161" max="7409" width="11.42578125" style="1"/>
    <col min="7410" max="7410" width="12.7109375" style="1" bestFit="1" customWidth="1"/>
    <col min="7411" max="7411" width="23.42578125" style="1" customWidth="1"/>
    <col min="7412" max="7412" width="23.85546875" style="1" customWidth="1"/>
    <col min="7413" max="7413" width="17.7109375" style="1" customWidth="1"/>
    <col min="7414" max="7414" width="16.85546875" style="1" bestFit="1" customWidth="1"/>
    <col min="7415" max="7415" width="24.85546875" style="1" customWidth="1"/>
    <col min="7416" max="7416" width="19.42578125" style="1" bestFit="1" customWidth="1"/>
    <col min="7417" max="7665" width="11.42578125" style="1"/>
    <col min="7666" max="7666" width="12.7109375" style="1" bestFit="1" customWidth="1"/>
    <col min="7667" max="7667" width="23.42578125" style="1" customWidth="1"/>
    <col min="7668" max="7668" width="23.85546875" style="1" customWidth="1"/>
    <col min="7669" max="7669" width="17.7109375" style="1" customWidth="1"/>
    <col min="7670" max="7670" width="16.85546875" style="1" bestFit="1" customWidth="1"/>
    <col min="7671" max="7671" width="24.85546875" style="1" customWidth="1"/>
    <col min="7672" max="7672" width="19.42578125" style="1" bestFit="1" customWidth="1"/>
    <col min="7673" max="7921" width="11.42578125" style="1"/>
    <col min="7922" max="7922" width="12.7109375" style="1" bestFit="1" customWidth="1"/>
    <col min="7923" max="7923" width="23.42578125" style="1" customWidth="1"/>
    <col min="7924" max="7924" width="23.85546875" style="1" customWidth="1"/>
    <col min="7925" max="7925" width="17.7109375" style="1" customWidth="1"/>
    <col min="7926" max="7926" width="16.85546875" style="1" bestFit="1" customWidth="1"/>
    <col min="7927" max="7927" width="24.85546875" style="1" customWidth="1"/>
    <col min="7928" max="7928" width="19.42578125" style="1" bestFit="1" customWidth="1"/>
    <col min="7929" max="8177" width="11.42578125" style="1"/>
    <col min="8178" max="8178" width="12.7109375" style="1" bestFit="1" customWidth="1"/>
    <col min="8179" max="8179" width="23.42578125" style="1" customWidth="1"/>
    <col min="8180" max="8180" width="23.85546875" style="1" customWidth="1"/>
    <col min="8181" max="8181" width="17.7109375" style="1" customWidth="1"/>
    <col min="8182" max="8182" width="16.85546875" style="1" bestFit="1" customWidth="1"/>
    <col min="8183" max="8183" width="24.85546875" style="1" customWidth="1"/>
    <col min="8184" max="8184" width="19.42578125" style="1" bestFit="1" customWidth="1"/>
    <col min="8185" max="8433" width="11.42578125" style="1"/>
    <col min="8434" max="8434" width="12.7109375" style="1" bestFit="1" customWidth="1"/>
    <col min="8435" max="8435" width="23.42578125" style="1" customWidth="1"/>
    <col min="8436" max="8436" width="23.85546875" style="1" customWidth="1"/>
    <col min="8437" max="8437" width="17.7109375" style="1" customWidth="1"/>
    <col min="8438" max="8438" width="16.85546875" style="1" bestFit="1" customWidth="1"/>
    <col min="8439" max="8439" width="24.85546875" style="1" customWidth="1"/>
    <col min="8440" max="8440" width="19.42578125" style="1" bestFit="1" customWidth="1"/>
    <col min="8441" max="8689" width="11.42578125" style="1"/>
    <col min="8690" max="8690" width="12.7109375" style="1" bestFit="1" customWidth="1"/>
    <col min="8691" max="8691" width="23.42578125" style="1" customWidth="1"/>
    <col min="8692" max="8692" width="23.85546875" style="1" customWidth="1"/>
    <col min="8693" max="8693" width="17.7109375" style="1" customWidth="1"/>
    <col min="8694" max="8694" width="16.85546875" style="1" bestFit="1" customWidth="1"/>
    <col min="8695" max="8695" width="24.85546875" style="1" customWidth="1"/>
    <col min="8696" max="8696" width="19.42578125" style="1" bestFit="1" customWidth="1"/>
    <col min="8697" max="8945" width="11.42578125" style="1"/>
    <col min="8946" max="8946" width="12.7109375" style="1" bestFit="1" customWidth="1"/>
    <col min="8947" max="8947" width="23.42578125" style="1" customWidth="1"/>
    <col min="8948" max="8948" width="23.85546875" style="1" customWidth="1"/>
    <col min="8949" max="8949" width="17.7109375" style="1" customWidth="1"/>
    <col min="8950" max="8950" width="16.85546875" style="1" bestFit="1" customWidth="1"/>
    <col min="8951" max="8951" width="24.85546875" style="1" customWidth="1"/>
    <col min="8952" max="8952" width="19.42578125" style="1" bestFit="1" customWidth="1"/>
    <col min="8953" max="9201" width="11.42578125" style="1"/>
    <col min="9202" max="9202" width="12.7109375" style="1" bestFit="1" customWidth="1"/>
    <col min="9203" max="9203" width="23.42578125" style="1" customWidth="1"/>
    <col min="9204" max="9204" width="23.85546875" style="1" customWidth="1"/>
    <col min="9205" max="9205" width="17.7109375" style="1" customWidth="1"/>
    <col min="9206" max="9206" width="16.85546875" style="1" bestFit="1" customWidth="1"/>
    <col min="9207" max="9207" width="24.85546875" style="1" customWidth="1"/>
    <col min="9208" max="9208" width="19.42578125" style="1" bestFit="1" customWidth="1"/>
    <col min="9209" max="9457" width="11.42578125" style="1"/>
    <col min="9458" max="9458" width="12.7109375" style="1" bestFit="1" customWidth="1"/>
    <col min="9459" max="9459" width="23.42578125" style="1" customWidth="1"/>
    <col min="9460" max="9460" width="23.85546875" style="1" customWidth="1"/>
    <col min="9461" max="9461" width="17.7109375" style="1" customWidth="1"/>
    <col min="9462" max="9462" width="16.85546875" style="1" bestFit="1" customWidth="1"/>
    <col min="9463" max="9463" width="24.85546875" style="1" customWidth="1"/>
    <col min="9464" max="9464" width="19.42578125" style="1" bestFit="1" customWidth="1"/>
    <col min="9465" max="9713" width="11.42578125" style="1"/>
    <col min="9714" max="9714" width="12.7109375" style="1" bestFit="1" customWidth="1"/>
    <col min="9715" max="9715" width="23.42578125" style="1" customWidth="1"/>
    <col min="9716" max="9716" width="23.85546875" style="1" customWidth="1"/>
    <col min="9717" max="9717" width="17.7109375" style="1" customWidth="1"/>
    <col min="9718" max="9718" width="16.85546875" style="1" bestFit="1" customWidth="1"/>
    <col min="9719" max="9719" width="24.85546875" style="1" customWidth="1"/>
    <col min="9720" max="9720" width="19.42578125" style="1" bestFit="1" customWidth="1"/>
    <col min="9721" max="9969" width="11.42578125" style="1"/>
    <col min="9970" max="9970" width="12.7109375" style="1" bestFit="1" customWidth="1"/>
    <col min="9971" max="9971" width="23.42578125" style="1" customWidth="1"/>
    <col min="9972" max="9972" width="23.85546875" style="1" customWidth="1"/>
    <col min="9973" max="9973" width="17.7109375" style="1" customWidth="1"/>
    <col min="9974" max="9974" width="16.85546875" style="1" bestFit="1" customWidth="1"/>
    <col min="9975" max="9975" width="24.85546875" style="1" customWidth="1"/>
    <col min="9976" max="9976" width="19.42578125" style="1" bestFit="1" customWidth="1"/>
    <col min="9977" max="10225" width="11.42578125" style="1"/>
    <col min="10226" max="10226" width="12.7109375" style="1" bestFit="1" customWidth="1"/>
    <col min="10227" max="10227" width="23.42578125" style="1" customWidth="1"/>
    <col min="10228" max="10228" width="23.85546875" style="1" customWidth="1"/>
    <col min="10229" max="10229" width="17.7109375" style="1" customWidth="1"/>
    <col min="10230" max="10230" width="16.85546875" style="1" bestFit="1" customWidth="1"/>
    <col min="10231" max="10231" width="24.85546875" style="1" customWidth="1"/>
    <col min="10232" max="10232" width="19.42578125" style="1" bestFit="1" customWidth="1"/>
    <col min="10233" max="10481" width="11.42578125" style="1"/>
    <col min="10482" max="10482" width="12.7109375" style="1" bestFit="1" customWidth="1"/>
    <col min="10483" max="10483" width="23.42578125" style="1" customWidth="1"/>
    <col min="10484" max="10484" width="23.85546875" style="1" customWidth="1"/>
    <col min="10485" max="10485" width="17.7109375" style="1" customWidth="1"/>
    <col min="10486" max="10486" width="16.85546875" style="1" bestFit="1" customWidth="1"/>
    <col min="10487" max="10487" width="24.85546875" style="1" customWidth="1"/>
    <col min="10488" max="10488" width="19.42578125" style="1" bestFit="1" customWidth="1"/>
    <col min="10489" max="10737" width="11.42578125" style="1"/>
    <col min="10738" max="10738" width="12.7109375" style="1" bestFit="1" customWidth="1"/>
    <col min="10739" max="10739" width="23.42578125" style="1" customWidth="1"/>
    <col min="10740" max="10740" width="23.85546875" style="1" customWidth="1"/>
    <col min="10741" max="10741" width="17.7109375" style="1" customWidth="1"/>
    <col min="10742" max="10742" width="16.85546875" style="1" bestFit="1" customWidth="1"/>
    <col min="10743" max="10743" width="24.85546875" style="1" customWidth="1"/>
    <col min="10744" max="10744" width="19.42578125" style="1" bestFit="1" customWidth="1"/>
    <col min="10745" max="10993" width="11.42578125" style="1"/>
    <col min="10994" max="10994" width="12.7109375" style="1" bestFit="1" customWidth="1"/>
    <col min="10995" max="10995" width="23.42578125" style="1" customWidth="1"/>
    <col min="10996" max="10996" width="23.85546875" style="1" customWidth="1"/>
    <col min="10997" max="10997" width="17.7109375" style="1" customWidth="1"/>
    <col min="10998" max="10998" width="16.85546875" style="1" bestFit="1" customWidth="1"/>
    <col min="10999" max="10999" width="24.85546875" style="1" customWidth="1"/>
    <col min="11000" max="11000" width="19.42578125" style="1" bestFit="1" customWidth="1"/>
    <col min="11001" max="11249" width="11.42578125" style="1"/>
    <col min="11250" max="11250" width="12.7109375" style="1" bestFit="1" customWidth="1"/>
    <col min="11251" max="11251" width="23.42578125" style="1" customWidth="1"/>
    <col min="11252" max="11252" width="23.85546875" style="1" customWidth="1"/>
    <col min="11253" max="11253" width="17.7109375" style="1" customWidth="1"/>
    <col min="11254" max="11254" width="16.85546875" style="1" bestFit="1" customWidth="1"/>
    <col min="11255" max="11255" width="24.85546875" style="1" customWidth="1"/>
    <col min="11256" max="11256" width="19.42578125" style="1" bestFit="1" customWidth="1"/>
    <col min="11257" max="11505" width="11.42578125" style="1"/>
    <col min="11506" max="11506" width="12.7109375" style="1" bestFit="1" customWidth="1"/>
    <col min="11507" max="11507" width="23.42578125" style="1" customWidth="1"/>
    <col min="11508" max="11508" width="23.85546875" style="1" customWidth="1"/>
    <col min="11509" max="11509" width="17.7109375" style="1" customWidth="1"/>
    <col min="11510" max="11510" width="16.85546875" style="1" bestFit="1" customWidth="1"/>
    <col min="11511" max="11511" width="24.85546875" style="1" customWidth="1"/>
    <col min="11512" max="11512" width="19.42578125" style="1" bestFit="1" customWidth="1"/>
    <col min="11513" max="11761" width="11.42578125" style="1"/>
    <col min="11762" max="11762" width="12.7109375" style="1" bestFit="1" customWidth="1"/>
    <col min="11763" max="11763" width="23.42578125" style="1" customWidth="1"/>
    <col min="11764" max="11764" width="23.85546875" style="1" customWidth="1"/>
    <col min="11765" max="11765" width="17.7109375" style="1" customWidth="1"/>
    <col min="11766" max="11766" width="16.85546875" style="1" bestFit="1" customWidth="1"/>
    <col min="11767" max="11767" width="24.85546875" style="1" customWidth="1"/>
    <col min="11768" max="11768" width="19.42578125" style="1" bestFit="1" customWidth="1"/>
    <col min="11769" max="12017" width="11.42578125" style="1"/>
    <col min="12018" max="12018" width="12.7109375" style="1" bestFit="1" customWidth="1"/>
    <col min="12019" max="12019" width="23.42578125" style="1" customWidth="1"/>
    <col min="12020" max="12020" width="23.85546875" style="1" customWidth="1"/>
    <col min="12021" max="12021" width="17.7109375" style="1" customWidth="1"/>
    <col min="12022" max="12022" width="16.85546875" style="1" bestFit="1" customWidth="1"/>
    <col min="12023" max="12023" width="24.85546875" style="1" customWidth="1"/>
    <col min="12024" max="12024" width="19.42578125" style="1" bestFit="1" customWidth="1"/>
    <col min="12025" max="12273" width="11.42578125" style="1"/>
    <col min="12274" max="12274" width="12.7109375" style="1" bestFit="1" customWidth="1"/>
    <col min="12275" max="12275" width="23.42578125" style="1" customWidth="1"/>
    <col min="12276" max="12276" width="23.85546875" style="1" customWidth="1"/>
    <col min="12277" max="12277" width="17.7109375" style="1" customWidth="1"/>
    <col min="12278" max="12278" width="16.85546875" style="1" bestFit="1" customWidth="1"/>
    <col min="12279" max="12279" width="24.85546875" style="1" customWidth="1"/>
    <col min="12280" max="12280" width="19.42578125" style="1" bestFit="1" customWidth="1"/>
    <col min="12281" max="12529" width="11.42578125" style="1"/>
    <col min="12530" max="12530" width="12.7109375" style="1" bestFit="1" customWidth="1"/>
    <col min="12531" max="12531" width="23.42578125" style="1" customWidth="1"/>
    <col min="12532" max="12532" width="23.85546875" style="1" customWidth="1"/>
    <col min="12533" max="12533" width="17.7109375" style="1" customWidth="1"/>
    <col min="12534" max="12534" width="16.85546875" style="1" bestFit="1" customWidth="1"/>
    <col min="12535" max="12535" width="24.85546875" style="1" customWidth="1"/>
    <col min="12536" max="12536" width="19.42578125" style="1" bestFit="1" customWidth="1"/>
    <col min="12537" max="12785" width="11.42578125" style="1"/>
    <col min="12786" max="12786" width="12.7109375" style="1" bestFit="1" customWidth="1"/>
    <col min="12787" max="12787" width="23.42578125" style="1" customWidth="1"/>
    <col min="12788" max="12788" width="23.85546875" style="1" customWidth="1"/>
    <col min="12789" max="12789" width="17.7109375" style="1" customWidth="1"/>
    <col min="12790" max="12790" width="16.85546875" style="1" bestFit="1" customWidth="1"/>
    <col min="12791" max="12791" width="24.85546875" style="1" customWidth="1"/>
    <col min="12792" max="12792" width="19.42578125" style="1" bestFit="1" customWidth="1"/>
    <col min="12793" max="13041" width="11.42578125" style="1"/>
    <col min="13042" max="13042" width="12.7109375" style="1" bestFit="1" customWidth="1"/>
    <col min="13043" max="13043" width="23.42578125" style="1" customWidth="1"/>
    <col min="13044" max="13044" width="23.85546875" style="1" customWidth="1"/>
    <col min="13045" max="13045" width="17.7109375" style="1" customWidth="1"/>
    <col min="13046" max="13046" width="16.85546875" style="1" bestFit="1" customWidth="1"/>
    <col min="13047" max="13047" width="24.85546875" style="1" customWidth="1"/>
    <col min="13048" max="13048" width="19.42578125" style="1" bestFit="1" customWidth="1"/>
    <col min="13049" max="13297" width="11.42578125" style="1"/>
    <col min="13298" max="13298" width="12.7109375" style="1" bestFit="1" customWidth="1"/>
    <col min="13299" max="13299" width="23.42578125" style="1" customWidth="1"/>
    <col min="13300" max="13300" width="23.85546875" style="1" customWidth="1"/>
    <col min="13301" max="13301" width="17.7109375" style="1" customWidth="1"/>
    <col min="13302" max="13302" width="16.85546875" style="1" bestFit="1" customWidth="1"/>
    <col min="13303" max="13303" width="24.85546875" style="1" customWidth="1"/>
    <col min="13304" max="13304" width="19.42578125" style="1" bestFit="1" customWidth="1"/>
    <col min="13305" max="13553" width="11.42578125" style="1"/>
    <col min="13554" max="13554" width="12.7109375" style="1" bestFit="1" customWidth="1"/>
    <col min="13555" max="13555" width="23.42578125" style="1" customWidth="1"/>
    <col min="13556" max="13556" width="23.85546875" style="1" customWidth="1"/>
    <col min="13557" max="13557" width="17.7109375" style="1" customWidth="1"/>
    <col min="13558" max="13558" width="16.85546875" style="1" bestFit="1" customWidth="1"/>
    <col min="13559" max="13559" width="24.85546875" style="1" customWidth="1"/>
    <col min="13560" max="13560" width="19.42578125" style="1" bestFit="1" customWidth="1"/>
    <col min="13561" max="13809" width="11.42578125" style="1"/>
    <col min="13810" max="13810" width="12.7109375" style="1" bestFit="1" customWidth="1"/>
    <col min="13811" max="13811" width="23.42578125" style="1" customWidth="1"/>
    <col min="13812" max="13812" width="23.85546875" style="1" customWidth="1"/>
    <col min="13813" max="13813" width="17.7109375" style="1" customWidth="1"/>
    <col min="13814" max="13814" width="16.85546875" style="1" bestFit="1" customWidth="1"/>
    <col min="13815" max="13815" width="24.85546875" style="1" customWidth="1"/>
    <col min="13816" max="13816" width="19.42578125" style="1" bestFit="1" customWidth="1"/>
    <col min="13817" max="14065" width="11.42578125" style="1"/>
    <col min="14066" max="14066" width="12.7109375" style="1" bestFit="1" customWidth="1"/>
    <col min="14067" max="14067" width="23.42578125" style="1" customWidth="1"/>
    <col min="14068" max="14068" width="23.85546875" style="1" customWidth="1"/>
    <col min="14069" max="14069" width="17.7109375" style="1" customWidth="1"/>
    <col min="14070" max="14070" width="16.85546875" style="1" bestFit="1" customWidth="1"/>
    <col min="14071" max="14071" width="24.85546875" style="1" customWidth="1"/>
    <col min="14072" max="14072" width="19.42578125" style="1" bestFit="1" customWidth="1"/>
    <col min="14073" max="14321" width="11.42578125" style="1"/>
    <col min="14322" max="14322" width="12.7109375" style="1" bestFit="1" customWidth="1"/>
    <col min="14323" max="14323" width="23.42578125" style="1" customWidth="1"/>
    <col min="14324" max="14324" width="23.85546875" style="1" customWidth="1"/>
    <col min="14325" max="14325" width="17.7109375" style="1" customWidth="1"/>
    <col min="14326" max="14326" width="16.85546875" style="1" bestFit="1" customWidth="1"/>
    <col min="14327" max="14327" width="24.85546875" style="1" customWidth="1"/>
    <col min="14328" max="14328" width="19.42578125" style="1" bestFit="1" customWidth="1"/>
    <col min="14329" max="14577" width="11.42578125" style="1"/>
    <col min="14578" max="14578" width="12.7109375" style="1" bestFit="1" customWidth="1"/>
    <col min="14579" max="14579" width="23.42578125" style="1" customWidth="1"/>
    <col min="14580" max="14580" width="23.85546875" style="1" customWidth="1"/>
    <col min="14581" max="14581" width="17.7109375" style="1" customWidth="1"/>
    <col min="14582" max="14582" width="16.85546875" style="1" bestFit="1" customWidth="1"/>
    <col min="14583" max="14583" width="24.85546875" style="1" customWidth="1"/>
    <col min="14584" max="14584" width="19.42578125" style="1" bestFit="1" customWidth="1"/>
    <col min="14585" max="14833" width="11.42578125" style="1"/>
    <col min="14834" max="14834" width="12.7109375" style="1" bestFit="1" customWidth="1"/>
    <col min="14835" max="14835" width="23.42578125" style="1" customWidth="1"/>
    <col min="14836" max="14836" width="23.85546875" style="1" customWidth="1"/>
    <col min="14837" max="14837" width="17.7109375" style="1" customWidth="1"/>
    <col min="14838" max="14838" width="16.85546875" style="1" bestFit="1" customWidth="1"/>
    <col min="14839" max="14839" width="24.85546875" style="1" customWidth="1"/>
    <col min="14840" max="14840" width="19.42578125" style="1" bestFit="1" customWidth="1"/>
    <col min="14841" max="15089" width="11.42578125" style="1"/>
    <col min="15090" max="15090" width="12.7109375" style="1" bestFit="1" customWidth="1"/>
    <col min="15091" max="15091" width="23.42578125" style="1" customWidth="1"/>
    <col min="15092" max="15092" width="23.85546875" style="1" customWidth="1"/>
    <col min="15093" max="15093" width="17.7109375" style="1" customWidth="1"/>
    <col min="15094" max="15094" width="16.85546875" style="1" bestFit="1" customWidth="1"/>
    <col min="15095" max="15095" width="24.85546875" style="1" customWidth="1"/>
    <col min="15096" max="15096" width="19.42578125" style="1" bestFit="1" customWidth="1"/>
    <col min="15097" max="15345" width="11.42578125" style="1"/>
    <col min="15346" max="15346" width="12.7109375" style="1" bestFit="1" customWidth="1"/>
    <col min="15347" max="15347" width="23.42578125" style="1" customWidth="1"/>
    <col min="15348" max="15348" width="23.85546875" style="1" customWidth="1"/>
    <col min="15349" max="15349" width="17.7109375" style="1" customWidth="1"/>
    <col min="15350" max="15350" width="16.85546875" style="1" bestFit="1" customWidth="1"/>
    <col min="15351" max="15351" width="24.85546875" style="1" customWidth="1"/>
    <col min="15352" max="15352" width="19.42578125" style="1" bestFit="1" customWidth="1"/>
    <col min="15353" max="15601" width="11.42578125" style="1"/>
    <col min="15602" max="15602" width="12.7109375" style="1" bestFit="1" customWidth="1"/>
    <col min="15603" max="15603" width="23.42578125" style="1" customWidth="1"/>
    <col min="15604" max="15604" width="23.85546875" style="1" customWidth="1"/>
    <col min="15605" max="15605" width="17.7109375" style="1" customWidth="1"/>
    <col min="15606" max="15606" width="16.85546875" style="1" bestFit="1" customWidth="1"/>
    <col min="15607" max="15607" width="24.85546875" style="1" customWidth="1"/>
    <col min="15608" max="15608" width="19.42578125" style="1" bestFit="1" customWidth="1"/>
    <col min="15609" max="15857" width="11.42578125" style="1"/>
    <col min="15858" max="15858" width="12.7109375" style="1" bestFit="1" customWidth="1"/>
    <col min="15859" max="15859" width="23.42578125" style="1" customWidth="1"/>
    <col min="15860" max="15860" width="23.85546875" style="1" customWidth="1"/>
    <col min="15861" max="15861" width="17.7109375" style="1" customWidth="1"/>
    <col min="15862" max="15862" width="16.85546875" style="1" bestFit="1" customWidth="1"/>
    <col min="15863" max="15863" width="24.85546875" style="1" customWidth="1"/>
    <col min="15864" max="15864" width="19.42578125" style="1" bestFit="1" customWidth="1"/>
    <col min="15865" max="16113" width="11.42578125" style="1"/>
    <col min="16114" max="16114" width="12.7109375" style="1" bestFit="1" customWidth="1"/>
    <col min="16115" max="16115" width="23.42578125" style="1" customWidth="1"/>
    <col min="16116" max="16116" width="23.85546875" style="1" customWidth="1"/>
    <col min="16117" max="16117" width="17.7109375" style="1" customWidth="1"/>
    <col min="16118" max="16118" width="16.85546875" style="1" bestFit="1" customWidth="1"/>
    <col min="16119" max="16119" width="24.85546875" style="1" customWidth="1"/>
    <col min="16120" max="16120" width="19.42578125" style="1" bestFit="1" customWidth="1"/>
    <col min="16121" max="16384" width="11.42578125" style="1"/>
  </cols>
  <sheetData>
    <row r="3" spans="1:7" ht="16.5" thickBot="1" x14ac:dyDescent="0.3">
      <c r="A3" s="358" t="s">
        <v>13</v>
      </c>
      <c r="B3" s="358"/>
      <c r="C3" s="358"/>
      <c r="D3" s="358"/>
    </row>
    <row r="4" spans="1:7" ht="15.75" x14ac:dyDescent="0.25">
      <c r="A4" s="359" t="s">
        <v>12</v>
      </c>
      <c r="B4" s="360"/>
      <c r="C4" s="360"/>
      <c r="D4" s="361"/>
    </row>
    <row r="5" spans="1:7" ht="15.75" x14ac:dyDescent="0.25">
      <c r="A5" s="31"/>
      <c r="B5" s="33"/>
      <c r="C5" s="33"/>
      <c r="D5" s="32"/>
    </row>
    <row r="6" spans="1:7" ht="15.75" x14ac:dyDescent="0.25">
      <c r="A6" s="31"/>
      <c r="B6" s="30"/>
      <c r="C6" s="29"/>
      <c r="D6" s="28"/>
    </row>
    <row r="7" spans="1:7" ht="15.75" x14ac:dyDescent="0.25">
      <c r="A7" s="31"/>
      <c r="B7" s="30"/>
      <c r="C7" s="29"/>
      <c r="D7" s="28"/>
    </row>
    <row r="8" spans="1:7" ht="15.75" x14ac:dyDescent="0.25">
      <c r="A8" s="31"/>
      <c r="B8" s="30"/>
      <c r="C8" s="29"/>
      <c r="D8" s="28"/>
    </row>
    <row r="9" spans="1:7" ht="15.75" x14ac:dyDescent="0.25">
      <c r="A9" s="31"/>
      <c r="B9" s="30"/>
      <c r="C9" s="29"/>
      <c r="D9" s="28"/>
    </row>
    <row r="10" spans="1:7" ht="15.75" x14ac:dyDescent="0.25">
      <c r="A10" s="31"/>
      <c r="B10" s="30"/>
      <c r="C10" s="29"/>
      <c r="D10" s="28"/>
    </row>
    <row r="11" spans="1:7" ht="15.75" x14ac:dyDescent="0.25">
      <c r="A11" s="31"/>
      <c r="B11" s="30"/>
      <c r="C11" s="29"/>
      <c r="D11" s="28"/>
    </row>
    <row r="12" spans="1:7" ht="15.75" x14ac:dyDescent="0.25">
      <c r="A12" s="31"/>
      <c r="B12" s="30"/>
      <c r="C12" s="29"/>
      <c r="D12" s="28"/>
    </row>
    <row r="13" spans="1:7" ht="15.75" x14ac:dyDescent="0.25">
      <c r="A13" s="27"/>
      <c r="B13" s="26"/>
      <c r="C13" s="25"/>
      <c r="D13" s="24"/>
    </row>
    <row r="14" spans="1:7" ht="15.75" x14ac:dyDescent="0.25">
      <c r="A14" s="27"/>
      <c r="B14" s="26"/>
      <c r="C14" s="25"/>
      <c r="D14" s="24"/>
    </row>
    <row r="15" spans="1:7" ht="15.75" x14ac:dyDescent="0.25">
      <c r="A15" s="27"/>
      <c r="B15" s="26"/>
      <c r="C15" s="25"/>
      <c r="D15" s="24"/>
    </row>
    <row r="16" spans="1:7" ht="15.75" x14ac:dyDescent="0.25">
      <c r="A16" s="362" t="s">
        <v>11</v>
      </c>
      <c r="B16" s="363"/>
      <c r="C16" s="23"/>
      <c r="D16" s="22">
        <f>SUM(D5:D15)</f>
        <v>0</v>
      </c>
      <c r="E16" s="21"/>
      <c r="F16" s="20"/>
      <c r="G16" s="19"/>
    </row>
    <row r="17" spans="1:7" x14ac:dyDescent="0.25">
      <c r="B17" s="18"/>
      <c r="C17" s="18"/>
      <c r="D17" s="7"/>
      <c r="E17" s="1" t="s">
        <v>6</v>
      </c>
      <c r="F17" s="1" t="s">
        <v>6</v>
      </c>
      <c r="G17" s="1" t="s">
        <v>6</v>
      </c>
    </row>
    <row r="18" spans="1:7" ht="15.75" x14ac:dyDescent="0.25">
      <c r="A18" s="17" t="s">
        <v>10</v>
      </c>
      <c r="B18" s="16" t="s">
        <v>9</v>
      </c>
      <c r="C18" s="16"/>
      <c r="D18" s="15" t="s">
        <v>8</v>
      </c>
      <c r="E18" s="6" t="s">
        <v>6</v>
      </c>
      <c r="G18" s="1" t="s">
        <v>6</v>
      </c>
    </row>
    <row r="19" spans="1:7" ht="15.75" x14ac:dyDescent="0.25">
      <c r="A19" s="6"/>
      <c r="B19" s="14"/>
      <c r="C19" s="13"/>
      <c r="D19" s="12"/>
      <c r="E19" s="6" t="s">
        <v>6</v>
      </c>
      <c r="F19" s="1" t="s">
        <v>6</v>
      </c>
      <c r="G19" s="1" t="s">
        <v>6</v>
      </c>
    </row>
    <row r="20" spans="1:7" ht="15.75" x14ac:dyDescent="0.25">
      <c r="A20" s="13"/>
      <c r="B20" s="13"/>
      <c r="C20" s="13"/>
      <c r="D20" s="12"/>
      <c r="E20" s="6"/>
    </row>
    <row r="21" spans="1:7" ht="15.75" x14ac:dyDescent="0.2">
      <c r="A21" s="11"/>
      <c r="B21" s="10"/>
      <c r="C21" s="9"/>
      <c r="D21" s="8"/>
      <c r="E21" s="6"/>
    </row>
    <row r="22" spans="1:7" ht="15.75" x14ac:dyDescent="0.25">
      <c r="A22" s="6"/>
      <c r="B22" s="3"/>
      <c r="C22" s="3"/>
      <c r="D22" s="7"/>
      <c r="E22" s="6" t="s">
        <v>7</v>
      </c>
      <c r="F22" s="1" t="s">
        <v>6</v>
      </c>
      <c r="G22" s="1" t="s">
        <v>6</v>
      </c>
    </row>
    <row r="23" spans="1:7" x14ac:dyDescent="0.25">
      <c r="A23" s="5"/>
      <c r="B23" s="5"/>
      <c r="C23" s="5" t="s">
        <v>6</v>
      </c>
      <c r="D23" s="4"/>
      <c r="F23" s="1" t="s">
        <v>6</v>
      </c>
    </row>
    <row r="24" spans="1:7" x14ac:dyDescent="0.25">
      <c r="A24" s="3"/>
      <c r="C24" s="1" t="s">
        <v>6</v>
      </c>
      <c r="F24" s="1" t="s">
        <v>6</v>
      </c>
      <c r="G24" s="1" t="s">
        <v>6</v>
      </c>
    </row>
    <row r="25" spans="1:7" x14ac:dyDescent="0.25">
      <c r="E25" s="1" t="s">
        <v>6</v>
      </c>
    </row>
    <row r="26" spans="1:7" x14ac:dyDescent="0.25">
      <c r="F26" s="1" t="s">
        <v>6</v>
      </c>
    </row>
    <row r="27" spans="1:7" x14ac:dyDescent="0.25">
      <c r="C27" s="1" t="s">
        <v>6</v>
      </c>
    </row>
    <row r="28" spans="1:7" x14ac:dyDescent="0.25">
      <c r="C28" s="1" t="s">
        <v>6</v>
      </c>
      <c r="E28" s="1" t="s">
        <v>6</v>
      </c>
    </row>
    <row r="39" spans="6:6" x14ac:dyDescent="0.25">
      <c r="F39" s="1">
        <f>'[2]Livre banque'!I1</f>
        <v>0</v>
      </c>
    </row>
  </sheetData>
  <mergeCells count="3">
    <mergeCell ref="A3:D3"/>
    <mergeCell ref="A4:D4"/>
    <mergeCell ref="A16:B16"/>
  </mergeCells>
  <pageMargins left="0.7" right="0.7" top="0.75" bottom="0.75" header="0.3" footer="0.3"/>
  <pageSetup paperSize="9" scale="7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2"/>
  <sheetViews>
    <sheetView tabSelected="1" topLeftCell="A10" zoomScale="124" zoomScaleNormal="124" workbookViewId="0">
      <selection activeCell="E17" sqref="E17"/>
    </sheetView>
  </sheetViews>
  <sheetFormatPr baseColWidth="10" defaultRowHeight="15" x14ac:dyDescent="0.25"/>
  <cols>
    <col min="1" max="1" width="15.140625" customWidth="1"/>
    <col min="2" max="2" width="14" customWidth="1"/>
    <col min="3" max="3" width="20.140625" customWidth="1"/>
    <col min="4" max="4" width="28.28515625" customWidth="1"/>
    <col min="5" max="5" width="19.5703125" customWidth="1"/>
    <col min="9" max="9" width="14.28515625" bestFit="1" customWidth="1"/>
    <col min="10" max="10" width="12.85546875" bestFit="1" customWidth="1"/>
  </cols>
  <sheetData>
    <row r="2" spans="1:7" x14ac:dyDescent="0.25">
      <c r="A2" s="265" t="s">
        <v>223</v>
      </c>
      <c r="B2" s="265"/>
      <c r="C2" s="265"/>
    </row>
    <row r="3" spans="1:7" x14ac:dyDescent="0.25">
      <c r="A3" s="265" t="s">
        <v>224</v>
      </c>
      <c r="B3" s="265" t="s">
        <v>225</v>
      </c>
      <c r="C3" s="265"/>
    </row>
    <row r="4" spans="1:7" x14ac:dyDescent="0.25">
      <c r="A4" s="265" t="s">
        <v>226</v>
      </c>
      <c r="B4" s="265" t="s">
        <v>227</v>
      </c>
      <c r="C4" s="265"/>
    </row>
    <row r="5" spans="1:7" x14ac:dyDescent="0.25">
      <c r="A5" s="265"/>
      <c r="B5" s="265"/>
      <c r="C5" s="265"/>
      <c r="D5" s="265" t="s">
        <v>268</v>
      </c>
    </row>
    <row r="6" spans="1:7" ht="15.75" thickBot="1" x14ac:dyDescent="0.3"/>
    <row r="7" spans="1:7" ht="15.75" thickBot="1" x14ac:dyDescent="0.3">
      <c r="C7" s="283" t="s">
        <v>267</v>
      </c>
      <c r="D7" s="282"/>
    </row>
    <row r="9" spans="1:7" x14ac:dyDescent="0.25">
      <c r="A9" s="264" t="s">
        <v>3</v>
      </c>
      <c r="B9" s="276" t="s">
        <v>4</v>
      </c>
      <c r="C9" s="276" t="s">
        <v>1</v>
      </c>
      <c r="D9" s="276" t="s">
        <v>5</v>
      </c>
      <c r="E9" s="276" t="s">
        <v>2</v>
      </c>
    </row>
    <row r="10" spans="1:7" ht="60" x14ac:dyDescent="0.25">
      <c r="A10" s="264"/>
      <c r="B10" s="319">
        <v>24</v>
      </c>
      <c r="C10" s="314">
        <v>45478</v>
      </c>
      <c r="D10" s="315" t="s">
        <v>261</v>
      </c>
      <c r="E10" s="317">
        <v>3900000</v>
      </c>
    </row>
    <row r="11" spans="1:7" ht="30" x14ac:dyDescent="0.25">
      <c r="A11" s="264"/>
      <c r="B11" s="319">
        <v>25</v>
      </c>
      <c r="C11" s="314">
        <v>45485</v>
      </c>
      <c r="D11" s="316" t="s">
        <v>262</v>
      </c>
      <c r="E11" s="318">
        <v>906750</v>
      </c>
    </row>
    <row r="12" spans="1:7" ht="30" x14ac:dyDescent="0.25">
      <c r="A12" s="278">
        <v>1</v>
      </c>
      <c r="B12" s="319">
        <v>26</v>
      </c>
      <c r="C12" s="266">
        <v>45488</v>
      </c>
      <c r="D12" s="268" t="s">
        <v>263</v>
      </c>
      <c r="E12" s="267">
        <v>1700000</v>
      </c>
    </row>
    <row r="13" spans="1:7" ht="30" x14ac:dyDescent="0.25">
      <c r="A13" s="278">
        <v>3</v>
      </c>
      <c r="B13" s="319">
        <v>27</v>
      </c>
      <c r="C13" s="266">
        <v>45491</v>
      </c>
      <c r="D13" s="270" t="s">
        <v>264</v>
      </c>
      <c r="E13" s="267">
        <v>400000</v>
      </c>
    </row>
    <row r="14" spans="1:7" ht="30" x14ac:dyDescent="0.25">
      <c r="A14" s="279" t="s">
        <v>228</v>
      </c>
      <c r="B14" s="319">
        <v>28</v>
      </c>
      <c r="C14" s="266">
        <v>45495</v>
      </c>
      <c r="D14" s="272" t="s">
        <v>265</v>
      </c>
      <c r="E14" s="267">
        <v>800000</v>
      </c>
    </row>
    <row r="15" spans="1:7" ht="45" x14ac:dyDescent="0.25">
      <c r="A15" s="278">
        <v>4</v>
      </c>
      <c r="B15" s="319">
        <v>29</v>
      </c>
      <c r="C15" s="266">
        <v>45499</v>
      </c>
      <c r="D15" s="273" t="s">
        <v>271</v>
      </c>
      <c r="E15" s="267">
        <v>840000</v>
      </c>
    </row>
    <row r="16" spans="1:7" ht="30" x14ac:dyDescent="0.25">
      <c r="A16" s="278">
        <v>4</v>
      </c>
      <c r="B16" s="319">
        <v>30</v>
      </c>
      <c r="C16" s="266">
        <v>45502</v>
      </c>
      <c r="D16" s="268" t="s">
        <v>266</v>
      </c>
      <c r="E16" s="267">
        <v>745000</v>
      </c>
      <c r="G16" s="236"/>
    </row>
    <row r="17" spans="1:5" ht="18.75" x14ac:dyDescent="0.3">
      <c r="A17" s="281"/>
      <c r="B17" s="274"/>
      <c r="C17" s="274"/>
      <c r="D17" s="274" t="s">
        <v>222</v>
      </c>
      <c r="E17" s="275">
        <f>SUM(E10:E16)</f>
        <v>9291750</v>
      </c>
    </row>
    <row r="20" spans="1:5" ht="18.75" x14ac:dyDescent="0.3">
      <c r="A20" s="280" t="s">
        <v>230</v>
      </c>
      <c r="E20" s="280" t="s">
        <v>232</v>
      </c>
    </row>
    <row r="21" spans="1:5" ht="18.75" x14ac:dyDescent="0.3">
      <c r="A21" s="280"/>
      <c r="E21" s="280"/>
    </row>
    <row r="22" spans="1:5" ht="18.75" x14ac:dyDescent="0.3">
      <c r="A22" s="280" t="s">
        <v>231</v>
      </c>
      <c r="E22" s="280" t="s">
        <v>233</v>
      </c>
    </row>
  </sheetData>
  <pageMargins left="0.7" right="0.7" top="0.75" bottom="0.75" header="0.3" footer="0.3"/>
  <pageSetup paperSize="9" scale="85"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U143"/>
  <sheetViews>
    <sheetView topLeftCell="B97" zoomScale="94" zoomScaleNormal="94" workbookViewId="0">
      <selection activeCell="G8" sqref="G8"/>
    </sheetView>
  </sheetViews>
  <sheetFormatPr baseColWidth="10" defaultColWidth="11.42578125" defaultRowHeight="15" x14ac:dyDescent="0.25"/>
  <cols>
    <col min="1" max="1" width="47.140625" style="172" customWidth="1"/>
    <col min="2" max="2" width="16.5703125" customWidth="1"/>
    <col min="3" max="3" width="12.5703125" bestFit="1" customWidth="1"/>
    <col min="4" max="5" width="16.42578125" style="248" bestFit="1" customWidth="1"/>
    <col min="6" max="8" width="16.5703125" customWidth="1"/>
    <col min="9" max="9" width="17.7109375" customWidth="1"/>
    <col min="10" max="10" width="14.85546875" customWidth="1"/>
    <col min="11" max="11" width="16.28515625" customWidth="1"/>
    <col min="12" max="12" width="16" bestFit="1" customWidth="1"/>
    <col min="14" max="14" width="14.85546875" bestFit="1" customWidth="1"/>
    <col min="15" max="15" width="12.140625" bestFit="1" customWidth="1"/>
  </cols>
  <sheetData>
    <row r="1" spans="1:11" x14ac:dyDescent="0.25">
      <c r="A1" s="213" t="s">
        <v>70</v>
      </c>
      <c r="B1" s="213"/>
      <c r="C1" s="213"/>
      <c r="D1" s="214"/>
      <c r="E1" s="214"/>
    </row>
    <row r="2" spans="1:11" x14ac:dyDescent="0.25">
      <c r="A2" s="213" t="s">
        <v>64</v>
      </c>
      <c r="B2" s="213"/>
      <c r="C2" s="213"/>
      <c r="D2" s="214"/>
      <c r="E2" s="214"/>
    </row>
    <row r="3" spans="1:11" x14ac:dyDescent="0.25">
      <c r="A3" s="215"/>
      <c r="B3" s="157"/>
      <c r="C3" s="157"/>
      <c r="D3" s="214"/>
      <c r="E3" s="214"/>
    </row>
    <row r="4" spans="1:11" ht="30" x14ac:dyDescent="0.25">
      <c r="A4" s="175" t="s">
        <v>87</v>
      </c>
      <c r="B4" s="216" t="s">
        <v>88</v>
      </c>
      <c r="C4" s="217" t="s">
        <v>89</v>
      </c>
      <c r="D4" s="217" t="s">
        <v>90</v>
      </c>
      <c r="E4" s="249" t="s">
        <v>91</v>
      </c>
      <c r="F4" s="177" t="s">
        <v>63</v>
      </c>
      <c r="G4" s="177" t="s">
        <v>269</v>
      </c>
      <c r="H4" s="177" t="s">
        <v>270</v>
      </c>
      <c r="I4" s="178" t="s">
        <v>60</v>
      </c>
      <c r="J4" s="177" t="s">
        <v>61</v>
      </c>
      <c r="K4" s="178" t="s">
        <v>62</v>
      </c>
    </row>
    <row r="5" spans="1:11" x14ac:dyDescent="0.25">
      <c r="A5" s="175" t="s">
        <v>92</v>
      </c>
      <c r="B5" s="218" t="s">
        <v>93</v>
      </c>
      <c r="C5" s="219"/>
      <c r="D5" s="219"/>
      <c r="E5" s="250"/>
      <c r="F5" s="257"/>
      <c r="G5" s="257"/>
      <c r="H5" s="257"/>
      <c r="I5" s="257"/>
      <c r="J5" s="257"/>
      <c r="K5" s="257"/>
    </row>
    <row r="6" spans="1:11" x14ac:dyDescent="0.25">
      <c r="A6" s="220" t="s">
        <v>94</v>
      </c>
      <c r="B6" s="218" t="s">
        <v>95</v>
      </c>
      <c r="C6" s="219">
        <v>6</v>
      </c>
      <c r="D6" s="219">
        <v>150000</v>
      </c>
      <c r="E6" s="250">
        <f>C6*D6</f>
        <v>900000</v>
      </c>
      <c r="F6" s="257">
        <v>400000</v>
      </c>
      <c r="G6" s="257">
        <v>800000</v>
      </c>
      <c r="H6" s="257">
        <f>F6+G6</f>
        <v>1200000</v>
      </c>
      <c r="I6" s="259">
        <f>E6-H6</f>
        <v>-300000</v>
      </c>
      <c r="J6" s="262">
        <f>H6/E6</f>
        <v>1.3333333333333333</v>
      </c>
      <c r="K6" s="257"/>
    </row>
    <row r="7" spans="1:11" x14ac:dyDescent="0.25">
      <c r="A7" s="220" t="s">
        <v>0</v>
      </c>
      <c r="B7" s="218" t="s">
        <v>96</v>
      </c>
      <c r="C7" s="219">
        <v>200</v>
      </c>
      <c r="D7" s="219">
        <v>4250</v>
      </c>
      <c r="E7" s="250">
        <f>C7*D7</f>
        <v>850000</v>
      </c>
      <c r="F7" s="257">
        <v>425000</v>
      </c>
      <c r="G7" s="342">
        <v>851750</v>
      </c>
      <c r="H7" s="261">
        <f>F7+G7</f>
        <v>1276750</v>
      </c>
      <c r="I7" s="259">
        <f>E7-H7</f>
        <v>-426750</v>
      </c>
      <c r="J7" s="262">
        <f>H7/E7</f>
        <v>1.5020588235294117</v>
      </c>
      <c r="K7" s="257"/>
    </row>
    <row r="8" spans="1:11" x14ac:dyDescent="0.25">
      <c r="A8" s="220" t="s">
        <v>97</v>
      </c>
      <c r="B8" s="218" t="s">
        <v>98</v>
      </c>
      <c r="C8" s="219">
        <v>15</v>
      </c>
      <c r="D8" s="219">
        <v>50000</v>
      </c>
      <c r="E8" s="250">
        <f t="shared" ref="E8:E9" si="0">C8*D8</f>
        <v>750000</v>
      </c>
      <c r="F8" s="342">
        <v>300000</v>
      </c>
      <c r="G8" s="342">
        <v>900000</v>
      </c>
      <c r="H8" s="261">
        <f>F8+G8</f>
        <v>1200000</v>
      </c>
      <c r="I8" s="259">
        <f>E8-H8</f>
        <v>-450000</v>
      </c>
      <c r="J8" s="262">
        <f>H8/E8</f>
        <v>1.6</v>
      </c>
      <c r="K8" s="257"/>
    </row>
    <row r="9" spans="1:11" x14ac:dyDescent="0.25">
      <c r="A9" s="220" t="s">
        <v>99</v>
      </c>
      <c r="B9" s="218" t="s">
        <v>100</v>
      </c>
      <c r="C9" s="219">
        <v>3</v>
      </c>
      <c r="D9" s="219">
        <v>15000</v>
      </c>
      <c r="E9" s="250">
        <f t="shared" si="0"/>
        <v>45000</v>
      </c>
      <c r="F9" s="257"/>
      <c r="G9" s="257"/>
      <c r="H9" s="257"/>
      <c r="I9" s="257"/>
      <c r="J9" s="262">
        <f t="shared" ref="J9" si="1">F9/E9</f>
        <v>0</v>
      </c>
      <c r="K9" s="257"/>
    </row>
    <row r="10" spans="1:11" x14ac:dyDescent="0.25">
      <c r="A10" s="175" t="s">
        <v>101</v>
      </c>
      <c r="B10" s="218"/>
      <c r="C10" s="219"/>
      <c r="D10" s="219"/>
      <c r="E10" s="249">
        <f>SUM(E6:E9)</f>
        <v>2545000</v>
      </c>
      <c r="F10" s="329">
        <f>SUM(F6:F9)</f>
        <v>1125000</v>
      </c>
      <c r="G10" s="329">
        <f>G8+G7+G6</f>
        <v>2551750</v>
      </c>
      <c r="H10" s="329">
        <f>SUM(H6:H9)</f>
        <v>3676750</v>
      </c>
      <c r="I10" s="336">
        <f>SUM(I6:I9)</f>
        <v>-1176750</v>
      </c>
      <c r="J10" s="326">
        <f>H10/E10</f>
        <v>1.4446954813359529</v>
      </c>
      <c r="K10" s="257"/>
    </row>
    <row r="11" spans="1:11" x14ac:dyDescent="0.25">
      <c r="A11" s="369" t="s">
        <v>102</v>
      </c>
      <c r="B11" s="371"/>
      <c r="C11" s="371"/>
      <c r="D11" s="372"/>
      <c r="E11" s="364"/>
      <c r="F11" s="173"/>
      <c r="G11" s="173"/>
      <c r="H11" s="173"/>
      <c r="I11" s="259"/>
      <c r="J11" s="257"/>
      <c r="K11" s="257"/>
    </row>
    <row r="12" spans="1:11" ht="1.5" customHeight="1" x14ac:dyDescent="0.25">
      <c r="A12" s="370"/>
      <c r="B12" s="371"/>
      <c r="C12" s="371"/>
      <c r="D12" s="372"/>
      <c r="E12" s="364"/>
      <c r="F12" s="173"/>
      <c r="G12" s="173"/>
      <c r="H12" s="173"/>
      <c r="I12" s="257"/>
      <c r="J12" s="257"/>
      <c r="K12" s="257"/>
    </row>
    <row r="13" spans="1:11" x14ac:dyDescent="0.25">
      <c r="A13" s="365" t="s">
        <v>103</v>
      </c>
      <c r="B13" s="365"/>
      <c r="C13" s="365"/>
      <c r="D13" s="365"/>
      <c r="E13" s="251"/>
      <c r="F13" s="173"/>
      <c r="G13" s="173"/>
      <c r="H13" s="173"/>
      <c r="I13" s="257"/>
      <c r="J13" s="257"/>
      <c r="K13" s="257"/>
    </row>
    <row r="14" spans="1:11" ht="15" customHeight="1" x14ac:dyDescent="0.25">
      <c r="A14" s="220" t="s">
        <v>104</v>
      </c>
      <c r="B14" s="222" t="s">
        <v>105</v>
      </c>
      <c r="C14" s="223">
        <v>20</v>
      </c>
      <c r="D14" s="224">
        <v>50000</v>
      </c>
      <c r="E14" s="252">
        <f>PRODUCT(C14,D14)</f>
        <v>1000000</v>
      </c>
      <c r="F14" s="173">
        <v>1000000</v>
      </c>
      <c r="G14" s="173"/>
      <c r="H14" s="345">
        <f>F14+G14</f>
        <v>1000000</v>
      </c>
      <c r="I14" s="261">
        <f>H14-E14</f>
        <v>0</v>
      </c>
      <c r="J14" s="262">
        <f>F14/E14</f>
        <v>1</v>
      </c>
      <c r="K14" s="257"/>
    </row>
    <row r="15" spans="1:11" ht="15" customHeight="1" x14ac:dyDescent="0.25">
      <c r="A15" s="175" t="s">
        <v>106</v>
      </c>
      <c r="B15" s="222"/>
      <c r="C15" s="223"/>
      <c r="D15" s="224"/>
      <c r="E15" s="330">
        <f>E14</f>
        <v>1000000</v>
      </c>
      <c r="F15" s="331">
        <v>1000000</v>
      </c>
      <c r="G15" s="331"/>
      <c r="H15" s="344">
        <f>F15+G15</f>
        <v>1000000</v>
      </c>
      <c r="I15" s="261">
        <f>H15-E15</f>
        <v>0</v>
      </c>
      <c r="J15" s="326">
        <f>F15/E15</f>
        <v>1</v>
      </c>
      <c r="K15" s="327"/>
    </row>
    <row r="16" spans="1:11" ht="15" customHeight="1" x14ac:dyDescent="0.25">
      <c r="A16" s="175" t="s">
        <v>107</v>
      </c>
      <c r="B16" s="218"/>
      <c r="C16" s="223"/>
      <c r="D16" s="224"/>
      <c r="E16" s="252"/>
      <c r="F16" s="173"/>
      <c r="G16" s="173"/>
      <c r="H16" s="173"/>
      <c r="I16" s="257"/>
      <c r="J16" s="257"/>
      <c r="K16" s="257"/>
    </row>
    <row r="17" spans="1:11" ht="15" customHeight="1" x14ac:dyDescent="0.25">
      <c r="A17" s="225" t="s">
        <v>108</v>
      </c>
      <c r="B17" s="222" t="s">
        <v>109</v>
      </c>
      <c r="C17" s="226">
        <v>5</v>
      </c>
      <c r="D17" s="227">
        <v>600000</v>
      </c>
      <c r="E17" s="253">
        <f>D17*C17</f>
        <v>3000000</v>
      </c>
      <c r="F17" s="332">
        <v>3000000</v>
      </c>
      <c r="G17" s="332"/>
      <c r="H17" s="332">
        <f>F17+G17</f>
        <v>3000000</v>
      </c>
      <c r="I17" s="261">
        <f>E17-H17</f>
        <v>0</v>
      </c>
      <c r="J17" s="262">
        <f>H17/E17</f>
        <v>1</v>
      </c>
      <c r="K17" s="257"/>
    </row>
    <row r="18" spans="1:11" ht="15" customHeight="1" x14ac:dyDescent="0.25">
      <c r="A18" s="225" t="s">
        <v>110</v>
      </c>
      <c r="B18" s="228" t="s">
        <v>111</v>
      </c>
      <c r="C18" s="226">
        <v>6</v>
      </c>
      <c r="D18" s="229">
        <v>20000</v>
      </c>
      <c r="E18" s="253">
        <f t="shared" ref="E18:E29" si="2">D18*C18</f>
        <v>120000</v>
      </c>
      <c r="F18" s="257"/>
      <c r="G18" s="257"/>
      <c r="H18" s="332">
        <f t="shared" ref="H18:H35" si="3">F18+G18</f>
        <v>0</v>
      </c>
      <c r="I18" s="261">
        <f t="shared" ref="I18:I35" si="4">E18-F18</f>
        <v>120000</v>
      </c>
      <c r="J18" s="262">
        <f t="shared" ref="J18:J34" si="5">H18/E18</f>
        <v>0</v>
      </c>
      <c r="K18" s="257"/>
    </row>
    <row r="19" spans="1:11" ht="15" customHeight="1" x14ac:dyDescent="0.25">
      <c r="A19" s="220" t="s">
        <v>112</v>
      </c>
      <c r="B19" s="228" t="s">
        <v>111</v>
      </c>
      <c r="C19" s="226">
        <v>20</v>
      </c>
      <c r="D19" s="229">
        <v>2000</v>
      </c>
      <c r="E19" s="253">
        <f t="shared" si="2"/>
        <v>40000</v>
      </c>
      <c r="F19" s="257">
        <v>10000</v>
      </c>
      <c r="G19" s="257"/>
      <c r="H19" s="332">
        <f t="shared" si="3"/>
        <v>10000</v>
      </c>
      <c r="I19" s="261">
        <f t="shared" si="4"/>
        <v>30000</v>
      </c>
      <c r="J19" s="262">
        <f t="shared" si="5"/>
        <v>0.25</v>
      </c>
      <c r="K19" s="257"/>
    </row>
    <row r="20" spans="1:11" ht="15" customHeight="1" x14ac:dyDescent="0.25">
      <c r="A20" s="225" t="s">
        <v>113</v>
      </c>
      <c r="B20" s="228" t="s">
        <v>111</v>
      </c>
      <c r="C20" s="226">
        <v>2</v>
      </c>
      <c r="D20" s="229">
        <v>130000</v>
      </c>
      <c r="E20" s="253">
        <f t="shared" si="2"/>
        <v>260000</v>
      </c>
      <c r="F20" s="257">
        <v>1700000</v>
      </c>
      <c r="G20" s="257"/>
      <c r="H20" s="332">
        <f t="shared" si="3"/>
        <v>1700000</v>
      </c>
      <c r="I20" s="261">
        <f t="shared" si="4"/>
        <v>-1440000</v>
      </c>
      <c r="J20" s="262">
        <f t="shared" si="5"/>
        <v>6.5384615384615383</v>
      </c>
      <c r="K20" s="257"/>
    </row>
    <row r="21" spans="1:11" ht="15" customHeight="1" x14ac:dyDescent="0.25">
      <c r="A21" s="220" t="s">
        <v>114</v>
      </c>
      <c r="B21" s="228" t="s">
        <v>111</v>
      </c>
      <c r="C21" s="226">
        <v>15</v>
      </c>
      <c r="D21" s="229">
        <v>7000</v>
      </c>
      <c r="E21" s="253">
        <f t="shared" si="2"/>
        <v>105000</v>
      </c>
      <c r="F21" s="257">
        <v>55500</v>
      </c>
      <c r="G21" s="257"/>
      <c r="H21" s="332">
        <f t="shared" si="3"/>
        <v>55500</v>
      </c>
      <c r="I21" s="261">
        <f t="shared" si="4"/>
        <v>49500</v>
      </c>
      <c r="J21" s="262">
        <f t="shared" si="5"/>
        <v>0.52857142857142858</v>
      </c>
      <c r="K21" s="257"/>
    </row>
    <row r="22" spans="1:11" ht="15" customHeight="1" x14ac:dyDescent="0.25">
      <c r="A22" s="225" t="s">
        <v>115</v>
      </c>
      <c r="B22" s="228" t="s">
        <v>111</v>
      </c>
      <c r="C22" s="226">
        <v>1</v>
      </c>
      <c r="D22" s="229">
        <v>150000</v>
      </c>
      <c r="E22" s="253">
        <f t="shared" si="2"/>
        <v>150000</v>
      </c>
      <c r="F22" s="257"/>
      <c r="G22" s="257"/>
      <c r="H22" s="332">
        <f t="shared" si="3"/>
        <v>0</v>
      </c>
      <c r="I22" s="261">
        <f t="shared" si="4"/>
        <v>150000</v>
      </c>
      <c r="J22" s="262">
        <f t="shared" si="5"/>
        <v>0</v>
      </c>
      <c r="K22" s="257"/>
    </row>
    <row r="23" spans="1:11" ht="15" customHeight="1" x14ac:dyDescent="0.25">
      <c r="A23" s="220" t="s">
        <v>116</v>
      </c>
      <c r="B23" s="228" t="s">
        <v>111</v>
      </c>
      <c r="C23" s="226">
        <v>2</v>
      </c>
      <c r="D23" s="229">
        <v>80000</v>
      </c>
      <c r="E23" s="253">
        <f t="shared" si="2"/>
        <v>160000</v>
      </c>
      <c r="F23" s="257">
        <v>160000</v>
      </c>
      <c r="G23" s="257"/>
      <c r="H23" s="332">
        <f t="shared" si="3"/>
        <v>160000</v>
      </c>
      <c r="I23" s="261">
        <f t="shared" si="4"/>
        <v>0</v>
      </c>
      <c r="J23" s="262">
        <f t="shared" si="5"/>
        <v>1</v>
      </c>
      <c r="K23" s="257"/>
    </row>
    <row r="24" spans="1:11" ht="15" customHeight="1" x14ac:dyDescent="0.25">
      <c r="A24" s="230" t="s">
        <v>117</v>
      </c>
      <c r="B24" s="228" t="s">
        <v>111</v>
      </c>
      <c r="C24" s="226">
        <v>3</v>
      </c>
      <c r="D24" s="229">
        <v>500000</v>
      </c>
      <c r="E24" s="253">
        <f t="shared" si="2"/>
        <v>1500000</v>
      </c>
      <c r="F24" s="257">
        <v>500000</v>
      </c>
      <c r="G24" s="257"/>
      <c r="H24" s="332">
        <f t="shared" si="3"/>
        <v>500000</v>
      </c>
      <c r="I24" s="261">
        <f t="shared" si="4"/>
        <v>1000000</v>
      </c>
      <c r="J24" s="262">
        <f t="shared" si="5"/>
        <v>0.33333333333333331</v>
      </c>
      <c r="K24" s="257"/>
    </row>
    <row r="25" spans="1:11" ht="15" customHeight="1" x14ac:dyDescent="0.25">
      <c r="A25" s="220" t="s">
        <v>118</v>
      </c>
      <c r="B25" s="228" t="s">
        <v>111</v>
      </c>
      <c r="C25" s="226">
        <v>1</v>
      </c>
      <c r="D25" s="229">
        <v>500000</v>
      </c>
      <c r="E25" s="253">
        <f t="shared" si="2"/>
        <v>500000</v>
      </c>
      <c r="F25" s="257">
        <v>300000</v>
      </c>
      <c r="G25" s="257"/>
      <c r="H25" s="332">
        <f t="shared" si="3"/>
        <v>300000</v>
      </c>
      <c r="I25" s="261">
        <f t="shared" si="4"/>
        <v>200000</v>
      </c>
      <c r="J25" s="262">
        <f t="shared" si="5"/>
        <v>0.6</v>
      </c>
      <c r="K25" s="257"/>
    </row>
    <row r="26" spans="1:11" ht="15" customHeight="1" x14ac:dyDescent="0.25">
      <c r="A26" s="220" t="s">
        <v>119</v>
      </c>
      <c r="B26" s="228" t="s">
        <v>120</v>
      </c>
      <c r="C26" s="226">
        <v>35</v>
      </c>
      <c r="D26" s="229">
        <v>12000</v>
      </c>
      <c r="E26" s="253">
        <f t="shared" si="2"/>
        <v>420000</v>
      </c>
      <c r="F26" s="257">
        <v>800000</v>
      </c>
      <c r="G26" s="257"/>
      <c r="H26" s="332">
        <f t="shared" si="3"/>
        <v>800000</v>
      </c>
      <c r="I26" s="261">
        <f t="shared" si="4"/>
        <v>-380000</v>
      </c>
      <c r="J26" s="262">
        <f t="shared" si="5"/>
        <v>1.9047619047619047</v>
      </c>
      <c r="K26" s="257"/>
    </row>
    <row r="27" spans="1:11" ht="15" customHeight="1" x14ac:dyDescent="0.25">
      <c r="A27" s="220" t="s">
        <v>121</v>
      </c>
      <c r="B27" s="228" t="s">
        <v>122</v>
      </c>
      <c r="C27" s="226">
        <v>5</v>
      </c>
      <c r="D27" s="229">
        <v>5000</v>
      </c>
      <c r="E27" s="253">
        <f t="shared" si="2"/>
        <v>25000</v>
      </c>
      <c r="F27" s="257">
        <v>7000</v>
      </c>
      <c r="G27" s="257"/>
      <c r="H27" s="332">
        <f t="shared" si="3"/>
        <v>7000</v>
      </c>
      <c r="I27" s="261">
        <f t="shared" si="4"/>
        <v>18000</v>
      </c>
      <c r="J27" s="262">
        <f t="shared" si="5"/>
        <v>0.28000000000000003</v>
      </c>
      <c r="K27" s="257"/>
    </row>
    <row r="28" spans="1:11" ht="15" customHeight="1" x14ac:dyDescent="0.25">
      <c r="A28" s="220" t="s">
        <v>123</v>
      </c>
      <c r="B28" s="228" t="s">
        <v>124</v>
      </c>
      <c r="C28" s="226">
        <v>10</v>
      </c>
      <c r="D28" s="229">
        <v>3500</v>
      </c>
      <c r="E28" s="253">
        <f t="shared" si="2"/>
        <v>35000</v>
      </c>
      <c r="F28" s="257">
        <v>10500</v>
      </c>
      <c r="G28" s="257"/>
      <c r="H28" s="332">
        <f t="shared" si="3"/>
        <v>10500</v>
      </c>
      <c r="I28" s="261">
        <f t="shared" si="4"/>
        <v>24500</v>
      </c>
      <c r="J28" s="262">
        <f t="shared" si="5"/>
        <v>0.3</v>
      </c>
      <c r="K28" s="257"/>
    </row>
    <row r="29" spans="1:11" ht="15" customHeight="1" x14ac:dyDescent="0.25">
      <c r="A29" s="230" t="s">
        <v>125</v>
      </c>
      <c r="B29" s="228" t="s">
        <v>111</v>
      </c>
      <c r="C29" s="226">
        <v>25</v>
      </c>
      <c r="D29" s="229">
        <v>15000</v>
      </c>
      <c r="E29" s="254">
        <f t="shared" si="2"/>
        <v>375000</v>
      </c>
      <c r="F29" s="257">
        <v>50000</v>
      </c>
      <c r="G29" s="257"/>
      <c r="H29" s="332">
        <f t="shared" si="3"/>
        <v>50000</v>
      </c>
      <c r="I29" s="261">
        <f t="shared" si="4"/>
        <v>325000</v>
      </c>
      <c r="J29" s="262">
        <f t="shared" si="5"/>
        <v>0.13333333333333333</v>
      </c>
      <c r="K29" s="257"/>
    </row>
    <row r="30" spans="1:11" ht="15" customHeight="1" x14ac:dyDescent="0.25">
      <c r="A30" s="230" t="s">
        <v>126</v>
      </c>
      <c r="B30" s="228" t="s">
        <v>122</v>
      </c>
      <c r="C30" s="226">
        <v>1</v>
      </c>
      <c r="D30" s="229">
        <v>35000</v>
      </c>
      <c r="E30" s="254">
        <f>D30*C30</f>
        <v>35000</v>
      </c>
      <c r="F30" s="257"/>
      <c r="G30" s="257"/>
      <c r="H30" s="332">
        <f t="shared" si="3"/>
        <v>0</v>
      </c>
      <c r="I30" s="261">
        <f t="shared" si="4"/>
        <v>35000</v>
      </c>
      <c r="J30" s="262">
        <f t="shared" si="5"/>
        <v>0</v>
      </c>
      <c r="K30" s="257"/>
    </row>
    <row r="31" spans="1:11" ht="15" customHeight="1" x14ac:dyDescent="0.25">
      <c r="A31" s="230" t="s">
        <v>127</v>
      </c>
      <c r="B31" s="228" t="s">
        <v>111</v>
      </c>
      <c r="C31" s="226">
        <v>10</v>
      </c>
      <c r="D31" s="229">
        <v>1000</v>
      </c>
      <c r="E31" s="254">
        <f t="shared" ref="E31:E34" si="6">D31*C31</f>
        <v>10000</v>
      </c>
      <c r="F31" s="257">
        <v>5500</v>
      </c>
      <c r="G31" s="257"/>
      <c r="H31" s="332">
        <f t="shared" si="3"/>
        <v>5500</v>
      </c>
      <c r="I31" s="261">
        <f t="shared" si="4"/>
        <v>4500</v>
      </c>
      <c r="J31" s="262">
        <f t="shared" si="5"/>
        <v>0.55000000000000004</v>
      </c>
      <c r="K31" s="257"/>
    </row>
    <row r="32" spans="1:11" ht="15" customHeight="1" x14ac:dyDescent="0.25">
      <c r="A32" s="230" t="s">
        <v>128</v>
      </c>
      <c r="B32" s="228" t="s">
        <v>122</v>
      </c>
      <c r="C32" s="226">
        <v>1</v>
      </c>
      <c r="D32" s="229">
        <v>5000</v>
      </c>
      <c r="E32" s="254">
        <f t="shared" si="6"/>
        <v>5000</v>
      </c>
      <c r="F32" s="257">
        <v>15000</v>
      </c>
      <c r="G32" s="257"/>
      <c r="H32" s="332">
        <f t="shared" si="3"/>
        <v>15000</v>
      </c>
      <c r="I32" s="261">
        <f t="shared" si="4"/>
        <v>-10000</v>
      </c>
      <c r="J32" s="262">
        <f t="shared" si="5"/>
        <v>3</v>
      </c>
      <c r="K32" s="257"/>
    </row>
    <row r="33" spans="1:15" ht="15" customHeight="1" x14ac:dyDescent="0.25">
      <c r="A33" s="230" t="s">
        <v>129</v>
      </c>
      <c r="B33" s="228" t="s">
        <v>124</v>
      </c>
      <c r="C33" s="226">
        <v>3</v>
      </c>
      <c r="D33" s="229">
        <v>15000</v>
      </c>
      <c r="E33" s="254">
        <f t="shared" si="6"/>
        <v>45000</v>
      </c>
      <c r="F33" s="257">
        <v>24000</v>
      </c>
      <c r="G33" s="257"/>
      <c r="H33" s="332">
        <f t="shared" si="3"/>
        <v>24000</v>
      </c>
      <c r="I33" s="261">
        <f t="shared" si="4"/>
        <v>21000</v>
      </c>
      <c r="J33" s="262">
        <f t="shared" si="5"/>
        <v>0.53333333333333333</v>
      </c>
      <c r="K33" s="257"/>
    </row>
    <row r="34" spans="1:15" ht="15" customHeight="1" x14ac:dyDescent="0.25">
      <c r="A34" s="230" t="s">
        <v>130</v>
      </c>
      <c r="B34" s="228" t="s">
        <v>124</v>
      </c>
      <c r="C34" s="226">
        <v>10</v>
      </c>
      <c r="D34" s="229">
        <v>50000</v>
      </c>
      <c r="E34" s="254">
        <f t="shared" si="6"/>
        <v>500000</v>
      </c>
      <c r="F34" s="257">
        <v>1000000</v>
      </c>
      <c r="G34" s="257"/>
      <c r="H34" s="332">
        <f t="shared" si="3"/>
        <v>1000000</v>
      </c>
      <c r="I34" s="261">
        <f t="shared" si="4"/>
        <v>-500000</v>
      </c>
      <c r="J34" s="262">
        <f t="shared" si="5"/>
        <v>2</v>
      </c>
      <c r="K34" s="257"/>
    </row>
    <row r="35" spans="1:15" ht="15" customHeight="1" x14ac:dyDescent="0.25">
      <c r="A35" s="328" t="s">
        <v>259</v>
      </c>
      <c r="B35" s="228" t="s">
        <v>260</v>
      </c>
      <c r="C35" s="226"/>
      <c r="D35" s="229"/>
      <c r="E35" s="254"/>
      <c r="F35" s="271">
        <v>2722500</v>
      </c>
      <c r="G35" s="271"/>
      <c r="H35" s="332">
        <f t="shared" si="3"/>
        <v>2722500</v>
      </c>
      <c r="I35" s="261">
        <f t="shared" si="4"/>
        <v>-2722500</v>
      </c>
      <c r="J35" s="262"/>
      <c r="K35" s="257"/>
      <c r="L35" s="269"/>
    </row>
    <row r="36" spans="1:15" ht="15" customHeight="1" x14ac:dyDescent="0.25">
      <c r="A36" s="231" t="s">
        <v>131</v>
      </c>
      <c r="B36" s="222"/>
      <c r="C36" s="223"/>
      <c r="D36" s="224"/>
      <c r="E36" s="255">
        <f>SUM(E17:E34)</f>
        <v>7285000</v>
      </c>
      <c r="F36" s="329">
        <f>SUM(F17:F35)</f>
        <v>10360000</v>
      </c>
      <c r="G36" s="329"/>
      <c r="H36" s="329">
        <f>SUM(H17:H35)</f>
        <v>10360000</v>
      </c>
      <c r="I36" s="333">
        <f>SUM(I14:I35)</f>
        <v>-3075000</v>
      </c>
      <c r="J36" s="326">
        <f>H36/E36</f>
        <v>1.4221002059025394</v>
      </c>
      <c r="K36" s="257"/>
      <c r="L36" s="269"/>
    </row>
    <row r="37" spans="1:15" ht="15" customHeight="1" x14ac:dyDescent="0.25">
      <c r="A37" s="231" t="s">
        <v>132</v>
      </c>
      <c r="B37" s="216"/>
      <c r="C37" s="223"/>
      <c r="D37" s="224"/>
      <c r="E37" s="252"/>
      <c r="F37" s="257"/>
      <c r="G37" s="257"/>
      <c r="H37" s="257"/>
      <c r="I37" s="257"/>
      <c r="J37" s="257"/>
      <c r="K37" s="257"/>
      <c r="L37" s="269"/>
    </row>
    <row r="38" spans="1:15" ht="15" customHeight="1" x14ac:dyDescent="0.25">
      <c r="A38" s="220" t="s">
        <v>133</v>
      </c>
      <c r="B38" s="222" t="s">
        <v>69</v>
      </c>
      <c r="C38" s="223">
        <v>25</v>
      </c>
      <c r="D38" s="224">
        <f>10000*20</f>
        <v>200000</v>
      </c>
      <c r="E38" s="252">
        <f>C38*D38</f>
        <v>5000000</v>
      </c>
      <c r="F38" s="334">
        <f>3905000+420000</f>
        <v>4325000</v>
      </c>
      <c r="G38" s="340"/>
      <c r="H38" s="340">
        <f>F38+G38</f>
        <v>4325000</v>
      </c>
      <c r="I38" s="261">
        <f>E38-H38</f>
        <v>675000</v>
      </c>
      <c r="J38" s="262">
        <f>H38/E38</f>
        <v>0.86499999999999999</v>
      </c>
      <c r="K38" s="257"/>
    </row>
    <row r="39" spans="1:15" ht="15" customHeight="1" x14ac:dyDescent="0.25">
      <c r="A39" s="220" t="s">
        <v>134</v>
      </c>
      <c r="B39" s="222" t="s">
        <v>135</v>
      </c>
      <c r="C39" s="223">
        <v>25</v>
      </c>
      <c r="D39" s="224">
        <f>3000*20</f>
        <v>60000</v>
      </c>
      <c r="E39" s="252">
        <f>PRODUCT(C39,D39)</f>
        <v>1500000</v>
      </c>
      <c r="F39" s="332">
        <v>1140000</v>
      </c>
      <c r="G39" s="332">
        <v>0</v>
      </c>
      <c r="H39" s="340">
        <f t="shared" ref="H39:H40" si="7">F39+G39</f>
        <v>1140000</v>
      </c>
      <c r="I39" s="261">
        <f t="shared" ref="I39:I40" si="8">E39-H39</f>
        <v>360000</v>
      </c>
      <c r="J39" s="262">
        <f t="shared" ref="J39" si="9">F39/E39</f>
        <v>0.76</v>
      </c>
      <c r="K39" s="257"/>
      <c r="L39" s="341"/>
    </row>
    <row r="40" spans="1:15" ht="15" customHeight="1" x14ac:dyDescent="0.25">
      <c r="A40" s="175" t="s">
        <v>136</v>
      </c>
      <c r="B40" s="218"/>
      <c r="C40" s="218"/>
      <c r="D40" s="221"/>
      <c r="E40" s="256">
        <f>SUM(E38:E39)</f>
        <v>6500000</v>
      </c>
      <c r="F40" s="335">
        <f>SUM(F38:F39)</f>
        <v>5465000</v>
      </c>
      <c r="G40" s="335">
        <f>SUM(G38:G39)</f>
        <v>0</v>
      </c>
      <c r="H40" s="334">
        <f t="shared" si="7"/>
        <v>5465000</v>
      </c>
      <c r="I40" s="333">
        <f t="shared" si="8"/>
        <v>1035000</v>
      </c>
      <c r="J40" s="326">
        <f>H40/E40</f>
        <v>0.84076923076923082</v>
      </c>
      <c r="K40" s="257"/>
      <c r="L40" s="236"/>
    </row>
    <row r="41" spans="1:15" ht="15" customHeight="1" x14ac:dyDescent="0.25">
      <c r="A41" s="175" t="s">
        <v>137</v>
      </c>
      <c r="B41" s="218"/>
      <c r="C41" s="223"/>
      <c r="D41" s="224"/>
      <c r="E41" s="252"/>
      <c r="F41" s="173"/>
      <c r="G41" s="173"/>
      <c r="H41" s="173"/>
      <c r="I41" s="257"/>
      <c r="J41" s="257"/>
      <c r="K41" s="257"/>
    </row>
    <row r="42" spans="1:15" ht="15" customHeight="1" x14ac:dyDescent="0.25">
      <c r="A42" s="366" t="s">
        <v>138</v>
      </c>
      <c r="B42" s="366"/>
      <c r="C42" s="235"/>
      <c r="D42" s="224"/>
      <c r="E42" s="252">
        <f>(E40+E36+E15)*7%</f>
        <v>1034950.0000000001</v>
      </c>
      <c r="F42" s="252">
        <f>(F40+F36+F15)*7%</f>
        <v>1177750</v>
      </c>
      <c r="G42" s="252">
        <f>(G40+G36+G15)*7%</f>
        <v>0</v>
      </c>
      <c r="H42" s="252">
        <f>(H40+H36+H15)*7%</f>
        <v>1177750</v>
      </c>
      <c r="I42" s="252">
        <f>(I40+I36+I15)*7%</f>
        <v>-142800</v>
      </c>
      <c r="J42" s="262">
        <f>H42/E42</f>
        <v>1.1379776800811632</v>
      </c>
      <c r="K42" s="257"/>
    </row>
    <row r="43" spans="1:15" ht="15" customHeight="1" x14ac:dyDescent="0.25">
      <c r="A43" s="175" t="s">
        <v>139</v>
      </c>
      <c r="B43" s="175"/>
      <c r="C43" s="235"/>
      <c r="D43" s="232"/>
      <c r="E43" s="255">
        <f>E42</f>
        <v>1034950.0000000001</v>
      </c>
      <c r="F43" s="255">
        <f>F42</f>
        <v>1177750</v>
      </c>
      <c r="G43" s="255">
        <f>G42</f>
        <v>0</v>
      </c>
      <c r="H43" s="255">
        <f>H42</f>
        <v>1177750</v>
      </c>
      <c r="I43" s="255">
        <f>I42</f>
        <v>-142800</v>
      </c>
      <c r="J43" s="262">
        <f t="shared" ref="J43:J44" si="10">H43/E43</f>
        <v>1.1379776800811632</v>
      </c>
      <c r="K43" s="257"/>
    </row>
    <row r="44" spans="1:15" ht="15" customHeight="1" x14ac:dyDescent="0.25">
      <c r="A44" s="175" t="s">
        <v>140</v>
      </c>
      <c r="B44" s="218"/>
      <c r="C44" s="223"/>
      <c r="D44" s="224"/>
      <c r="E44" s="255">
        <f>E43+E40+E36+E15</f>
        <v>15819950</v>
      </c>
      <c r="F44" s="255">
        <f>F43+F40+F36+F15</f>
        <v>18002750</v>
      </c>
      <c r="G44" s="255">
        <f>G43+G40+G36+G15</f>
        <v>0</v>
      </c>
      <c r="H44" s="255">
        <f>H43+H40+H36+H15</f>
        <v>18002750</v>
      </c>
      <c r="I44" s="255">
        <f>I43+I40+I36+I15</f>
        <v>-2182800</v>
      </c>
      <c r="J44" s="262">
        <f t="shared" si="10"/>
        <v>1.1379776800811634</v>
      </c>
      <c r="K44" s="257"/>
    </row>
    <row r="45" spans="1:15" x14ac:dyDescent="0.25">
      <c r="A45" s="176" t="s">
        <v>141</v>
      </c>
      <c r="B45" s="157"/>
      <c r="C45" s="157"/>
      <c r="D45" s="214"/>
      <c r="E45" s="214"/>
      <c r="F45" s="257"/>
      <c r="G45" s="257"/>
      <c r="H45" s="257"/>
      <c r="I45" s="257"/>
      <c r="J45" s="257"/>
      <c r="K45" s="257"/>
    </row>
    <row r="46" spans="1:15" x14ac:dyDescent="0.25">
      <c r="A46" s="365" t="s">
        <v>103</v>
      </c>
      <c r="B46" s="365"/>
      <c r="C46" s="365"/>
      <c r="D46" s="365"/>
      <c r="E46" s="251"/>
      <c r="F46" s="257"/>
      <c r="G46" s="257"/>
      <c r="H46" s="257"/>
      <c r="I46" s="259"/>
      <c r="J46" s="257"/>
      <c r="K46" s="257"/>
      <c r="N46" s="128"/>
      <c r="O46" s="236"/>
    </row>
    <row r="47" spans="1:15" x14ac:dyDescent="0.25">
      <c r="A47" s="220" t="s">
        <v>142</v>
      </c>
      <c r="B47" s="222" t="s">
        <v>105</v>
      </c>
      <c r="C47" s="223">
        <v>20</v>
      </c>
      <c r="D47" s="224">
        <v>100000</v>
      </c>
      <c r="E47" s="252">
        <f>PRODUCT(C47,D47)</f>
        <v>2000000</v>
      </c>
      <c r="F47" s="271">
        <v>300000</v>
      </c>
      <c r="G47" s="271">
        <v>1700000</v>
      </c>
      <c r="H47" s="271">
        <f>F47+G47</f>
        <v>2000000</v>
      </c>
      <c r="I47" s="261">
        <f>E47-H47</f>
        <v>0</v>
      </c>
      <c r="J47" s="262">
        <f>H47/E47</f>
        <v>1</v>
      </c>
      <c r="K47" s="257"/>
      <c r="N47" s="128"/>
    </row>
    <row r="48" spans="1:15" x14ac:dyDescent="0.25">
      <c r="A48" s="175" t="s">
        <v>106</v>
      </c>
      <c r="B48" s="222"/>
      <c r="C48" s="223"/>
      <c r="D48" s="224"/>
      <c r="E48" s="255">
        <f>E47</f>
        <v>2000000</v>
      </c>
      <c r="F48" s="334">
        <v>300000</v>
      </c>
      <c r="G48" s="329">
        <v>1700000</v>
      </c>
      <c r="H48" s="271">
        <f>F48+G48</f>
        <v>2000000</v>
      </c>
      <c r="I48" s="261">
        <f>E48-H48</f>
        <v>0</v>
      </c>
      <c r="J48" s="262">
        <f>H48/E48</f>
        <v>1</v>
      </c>
      <c r="K48" s="257"/>
      <c r="N48" s="236"/>
    </row>
    <row r="49" spans="1:15" x14ac:dyDescent="0.25">
      <c r="A49" s="175" t="s">
        <v>143</v>
      </c>
      <c r="B49" s="218"/>
      <c r="C49" s="223"/>
      <c r="D49" s="224"/>
      <c r="E49" s="252"/>
      <c r="F49" s="257"/>
      <c r="G49" s="257"/>
      <c r="H49" s="257"/>
      <c r="I49" s="261"/>
      <c r="J49" s="257"/>
      <c r="K49" s="257"/>
      <c r="O49" s="236"/>
    </row>
    <row r="50" spans="1:15" x14ac:dyDescent="0.25">
      <c r="A50" s="220" t="s">
        <v>144</v>
      </c>
      <c r="B50" s="222" t="s">
        <v>145</v>
      </c>
      <c r="C50" s="237">
        <v>1</v>
      </c>
      <c r="D50" s="227">
        <v>1000000</v>
      </c>
      <c r="E50" s="253">
        <f t="shared" ref="E50:E95" si="11">PRODUCT(C50,D50)</f>
        <v>1000000</v>
      </c>
      <c r="F50" s="271">
        <v>200000</v>
      </c>
      <c r="G50" s="271">
        <v>800000</v>
      </c>
      <c r="H50" s="271">
        <f>F50+G50</f>
        <v>1000000</v>
      </c>
      <c r="I50" s="261">
        <f>E50-H50</f>
        <v>0</v>
      </c>
      <c r="J50" s="262">
        <f>H50/E50</f>
        <v>1</v>
      </c>
      <c r="K50" s="257"/>
    </row>
    <row r="51" spans="1:15" x14ac:dyDescent="0.25">
      <c r="A51" s="220" t="s">
        <v>146</v>
      </c>
      <c r="B51" s="222" t="s">
        <v>109</v>
      </c>
      <c r="C51" s="237">
        <v>7</v>
      </c>
      <c r="D51" s="227">
        <v>7000</v>
      </c>
      <c r="E51" s="253">
        <f>PRODUCT(C51,D51)</f>
        <v>49000</v>
      </c>
      <c r="F51" s="271">
        <v>180000</v>
      </c>
      <c r="G51" s="271"/>
      <c r="H51" s="271">
        <f t="shared" ref="H51:H68" si="12">F51+G51</f>
        <v>180000</v>
      </c>
      <c r="I51" s="261">
        <f t="shared" ref="I51:I68" si="13">E51-F51</f>
        <v>-131000</v>
      </c>
      <c r="J51" s="262">
        <f t="shared" ref="J51:J67" si="14">H51/E51</f>
        <v>3.6734693877551021</v>
      </c>
      <c r="K51" s="257"/>
    </row>
    <row r="52" spans="1:15" x14ac:dyDescent="0.25">
      <c r="A52" s="220" t="s">
        <v>147</v>
      </c>
      <c r="B52" s="222" t="s">
        <v>109</v>
      </c>
      <c r="C52" s="237">
        <v>3</v>
      </c>
      <c r="D52" s="227">
        <v>20000</v>
      </c>
      <c r="E52" s="253">
        <f t="shared" si="11"/>
        <v>60000</v>
      </c>
      <c r="F52" s="271">
        <v>90000</v>
      </c>
      <c r="G52" s="271"/>
      <c r="H52" s="271">
        <f t="shared" si="12"/>
        <v>90000</v>
      </c>
      <c r="I52" s="261">
        <f t="shared" si="13"/>
        <v>-30000</v>
      </c>
      <c r="J52" s="262">
        <f t="shared" si="14"/>
        <v>1.5</v>
      </c>
      <c r="K52" s="257"/>
    </row>
    <row r="53" spans="1:15" x14ac:dyDescent="0.25">
      <c r="A53" s="220" t="s">
        <v>148</v>
      </c>
      <c r="B53" s="222" t="s">
        <v>109</v>
      </c>
      <c r="C53" s="237">
        <v>5</v>
      </c>
      <c r="D53" s="227">
        <v>25000</v>
      </c>
      <c r="E53" s="253">
        <f t="shared" si="11"/>
        <v>125000</v>
      </c>
      <c r="F53" s="257"/>
      <c r="G53" s="257"/>
      <c r="H53" s="271">
        <f t="shared" si="12"/>
        <v>0</v>
      </c>
      <c r="I53" s="261">
        <f t="shared" si="13"/>
        <v>125000</v>
      </c>
      <c r="J53" s="262">
        <f t="shared" si="14"/>
        <v>0</v>
      </c>
      <c r="K53" s="257"/>
    </row>
    <row r="54" spans="1:15" x14ac:dyDescent="0.25">
      <c r="A54" s="220" t="s">
        <v>149</v>
      </c>
      <c r="B54" s="222" t="s">
        <v>109</v>
      </c>
      <c r="C54" s="237">
        <v>10</v>
      </c>
      <c r="D54" s="227">
        <v>5000</v>
      </c>
      <c r="E54" s="253">
        <f t="shared" si="11"/>
        <v>50000</v>
      </c>
      <c r="F54" s="271">
        <v>50000</v>
      </c>
      <c r="G54" s="271"/>
      <c r="H54" s="271">
        <f t="shared" si="12"/>
        <v>50000</v>
      </c>
      <c r="I54" s="261">
        <f t="shared" si="13"/>
        <v>0</v>
      </c>
      <c r="J54" s="262">
        <f t="shared" si="14"/>
        <v>1</v>
      </c>
      <c r="K54" s="257"/>
    </row>
    <row r="55" spans="1:15" x14ac:dyDescent="0.25">
      <c r="A55" s="220" t="s">
        <v>150</v>
      </c>
      <c r="B55" s="222" t="s">
        <v>109</v>
      </c>
      <c r="C55" s="237">
        <v>4</v>
      </c>
      <c r="D55" s="227">
        <v>35000</v>
      </c>
      <c r="E55" s="253">
        <f t="shared" si="11"/>
        <v>140000</v>
      </c>
      <c r="F55" s="257"/>
      <c r="G55" s="257"/>
      <c r="H55" s="271">
        <f t="shared" si="12"/>
        <v>0</v>
      </c>
      <c r="I55" s="261">
        <f t="shared" si="13"/>
        <v>140000</v>
      </c>
      <c r="J55" s="262">
        <f t="shared" si="14"/>
        <v>0</v>
      </c>
      <c r="K55" s="257"/>
    </row>
    <row r="56" spans="1:15" x14ac:dyDescent="0.25">
      <c r="A56" s="220" t="s">
        <v>151</v>
      </c>
      <c r="B56" s="222" t="s">
        <v>109</v>
      </c>
      <c r="C56" s="237">
        <v>4</v>
      </c>
      <c r="D56" s="227">
        <v>30000</v>
      </c>
      <c r="E56" s="253">
        <f t="shared" si="11"/>
        <v>120000</v>
      </c>
      <c r="F56" s="257"/>
      <c r="G56" s="257"/>
      <c r="H56" s="271">
        <f t="shared" si="12"/>
        <v>0</v>
      </c>
      <c r="I56" s="261">
        <f t="shared" si="13"/>
        <v>120000</v>
      </c>
      <c r="J56" s="262">
        <f t="shared" si="14"/>
        <v>0</v>
      </c>
      <c r="K56" s="257"/>
    </row>
    <row r="57" spans="1:15" x14ac:dyDescent="0.25">
      <c r="A57" s="230" t="s">
        <v>152</v>
      </c>
      <c r="B57" s="228" t="s">
        <v>111</v>
      </c>
      <c r="C57" s="226">
        <v>20</v>
      </c>
      <c r="D57" s="229">
        <v>1500</v>
      </c>
      <c r="E57" s="254">
        <f t="shared" si="11"/>
        <v>30000</v>
      </c>
      <c r="F57" s="257"/>
      <c r="G57" s="257"/>
      <c r="H57" s="271">
        <f t="shared" si="12"/>
        <v>0</v>
      </c>
      <c r="I57" s="261">
        <f t="shared" si="13"/>
        <v>30000</v>
      </c>
      <c r="J57" s="262">
        <f t="shared" si="14"/>
        <v>0</v>
      </c>
      <c r="K57" s="257"/>
    </row>
    <row r="58" spans="1:15" x14ac:dyDescent="0.25">
      <c r="A58" s="230" t="s">
        <v>153</v>
      </c>
      <c r="B58" s="228" t="s">
        <v>154</v>
      </c>
      <c r="C58" s="226">
        <v>1</v>
      </c>
      <c r="D58" s="229">
        <v>20000</v>
      </c>
      <c r="E58" s="254">
        <f t="shared" si="11"/>
        <v>20000</v>
      </c>
      <c r="F58" s="257"/>
      <c r="G58" s="257"/>
      <c r="H58" s="271">
        <f>F58+G58</f>
        <v>0</v>
      </c>
      <c r="I58" s="261">
        <f t="shared" si="13"/>
        <v>20000</v>
      </c>
      <c r="J58" s="262">
        <f t="shared" si="14"/>
        <v>0</v>
      </c>
      <c r="K58" s="257"/>
    </row>
    <row r="59" spans="1:15" x14ac:dyDescent="0.25">
      <c r="A59" s="230" t="s">
        <v>155</v>
      </c>
      <c r="B59" s="228" t="s">
        <v>124</v>
      </c>
      <c r="C59" s="226">
        <v>2</v>
      </c>
      <c r="D59" s="229">
        <v>30000</v>
      </c>
      <c r="E59" s="254">
        <f t="shared" si="11"/>
        <v>60000</v>
      </c>
      <c r="F59" s="257"/>
      <c r="G59" s="257"/>
      <c r="H59" s="271">
        <f t="shared" si="12"/>
        <v>0</v>
      </c>
      <c r="I59" s="261">
        <f t="shared" si="13"/>
        <v>60000</v>
      </c>
      <c r="J59" s="262">
        <f t="shared" si="14"/>
        <v>0</v>
      </c>
      <c r="K59" s="257"/>
    </row>
    <row r="60" spans="1:15" x14ac:dyDescent="0.25">
      <c r="A60" s="230" t="s">
        <v>156</v>
      </c>
      <c r="B60" s="228" t="s">
        <v>111</v>
      </c>
      <c r="C60" s="226">
        <v>1</v>
      </c>
      <c r="D60" s="229">
        <v>86000</v>
      </c>
      <c r="E60" s="254">
        <f t="shared" si="11"/>
        <v>86000</v>
      </c>
      <c r="F60" s="257"/>
      <c r="G60" s="257"/>
      <c r="H60" s="271">
        <f t="shared" si="12"/>
        <v>0</v>
      </c>
      <c r="I60" s="261">
        <f t="shared" si="13"/>
        <v>86000</v>
      </c>
      <c r="J60" s="262">
        <f t="shared" si="14"/>
        <v>0</v>
      </c>
      <c r="K60" s="257"/>
    </row>
    <row r="61" spans="1:15" x14ac:dyDescent="0.25">
      <c r="A61" s="230" t="s">
        <v>157</v>
      </c>
      <c r="B61" s="228" t="s">
        <v>111</v>
      </c>
      <c r="C61" s="226">
        <v>1</v>
      </c>
      <c r="D61" s="229">
        <v>25000</v>
      </c>
      <c r="E61" s="254">
        <f t="shared" si="11"/>
        <v>25000</v>
      </c>
      <c r="F61" s="271">
        <v>50000</v>
      </c>
      <c r="G61" s="271"/>
      <c r="H61" s="271">
        <f t="shared" si="12"/>
        <v>50000</v>
      </c>
      <c r="I61" s="261">
        <f t="shared" si="13"/>
        <v>-25000</v>
      </c>
      <c r="J61" s="262">
        <f t="shared" si="14"/>
        <v>2</v>
      </c>
      <c r="K61" s="257"/>
    </row>
    <row r="62" spans="1:15" x14ac:dyDescent="0.25">
      <c r="A62" s="230" t="s">
        <v>158</v>
      </c>
      <c r="B62" s="228" t="s">
        <v>124</v>
      </c>
      <c r="C62" s="226">
        <v>1</v>
      </c>
      <c r="D62" s="229">
        <v>200000</v>
      </c>
      <c r="E62" s="254">
        <f>D62*C62</f>
        <v>200000</v>
      </c>
      <c r="F62" s="271">
        <v>500000</v>
      </c>
      <c r="G62" s="271"/>
      <c r="H62" s="271">
        <f t="shared" si="12"/>
        <v>500000</v>
      </c>
      <c r="I62" s="261">
        <f t="shared" si="13"/>
        <v>-300000</v>
      </c>
      <c r="J62" s="262">
        <f t="shared" si="14"/>
        <v>2.5</v>
      </c>
      <c r="K62" s="257"/>
    </row>
    <row r="63" spans="1:15" x14ac:dyDescent="0.25">
      <c r="A63" s="230" t="s">
        <v>159</v>
      </c>
      <c r="B63" s="228" t="s">
        <v>111</v>
      </c>
      <c r="C63" s="226">
        <v>1</v>
      </c>
      <c r="D63" s="229">
        <v>50000</v>
      </c>
      <c r="E63" s="254">
        <f t="shared" ref="E63:E67" si="15">D63*C63</f>
        <v>50000</v>
      </c>
      <c r="F63" s="271">
        <v>175000</v>
      </c>
      <c r="G63" s="271"/>
      <c r="H63" s="271">
        <f t="shared" si="12"/>
        <v>175000</v>
      </c>
      <c r="I63" s="261">
        <f t="shared" si="13"/>
        <v>-125000</v>
      </c>
      <c r="J63" s="262">
        <f t="shared" si="14"/>
        <v>3.5</v>
      </c>
      <c r="K63" s="257"/>
    </row>
    <row r="64" spans="1:15" x14ac:dyDescent="0.25">
      <c r="A64" s="230" t="s">
        <v>160</v>
      </c>
      <c r="B64" s="228" t="s">
        <v>111</v>
      </c>
      <c r="C64" s="226">
        <v>1</v>
      </c>
      <c r="D64" s="229">
        <v>20000</v>
      </c>
      <c r="E64" s="254">
        <f t="shared" si="15"/>
        <v>20000</v>
      </c>
      <c r="F64" s="257"/>
      <c r="G64" s="257"/>
      <c r="H64" s="271">
        <f t="shared" si="12"/>
        <v>0</v>
      </c>
      <c r="I64" s="261">
        <f t="shared" si="13"/>
        <v>20000</v>
      </c>
      <c r="J64" s="262">
        <f t="shared" si="14"/>
        <v>0</v>
      </c>
      <c r="K64" s="257"/>
    </row>
    <row r="65" spans="1:12" x14ac:dyDescent="0.25">
      <c r="A65" s="230" t="s">
        <v>161</v>
      </c>
      <c r="B65" s="228" t="s">
        <v>111</v>
      </c>
      <c r="C65" s="226">
        <v>1</v>
      </c>
      <c r="D65" s="229">
        <v>100000</v>
      </c>
      <c r="E65" s="254">
        <f t="shared" si="15"/>
        <v>100000</v>
      </c>
      <c r="F65" s="257"/>
      <c r="G65" s="257"/>
      <c r="H65" s="271">
        <f t="shared" si="12"/>
        <v>0</v>
      </c>
      <c r="I65" s="261">
        <f t="shared" si="13"/>
        <v>100000</v>
      </c>
      <c r="J65" s="262">
        <f t="shared" si="14"/>
        <v>0</v>
      </c>
      <c r="K65" s="257"/>
    </row>
    <row r="66" spans="1:12" x14ac:dyDescent="0.25">
      <c r="A66" s="230" t="s">
        <v>162</v>
      </c>
      <c r="B66" s="228" t="s">
        <v>111</v>
      </c>
      <c r="C66" s="226">
        <v>5</v>
      </c>
      <c r="D66" s="229">
        <v>10000</v>
      </c>
      <c r="E66" s="254">
        <f t="shared" si="15"/>
        <v>50000</v>
      </c>
      <c r="F66" s="271">
        <v>250000</v>
      </c>
      <c r="G66" s="271"/>
      <c r="H66" s="271">
        <f t="shared" si="12"/>
        <v>250000</v>
      </c>
      <c r="I66" s="261">
        <f t="shared" si="13"/>
        <v>-200000</v>
      </c>
      <c r="J66" s="262">
        <f t="shared" si="14"/>
        <v>5</v>
      </c>
      <c r="K66" s="257"/>
    </row>
    <row r="67" spans="1:12" x14ac:dyDescent="0.25">
      <c r="A67" s="230" t="s">
        <v>163</v>
      </c>
      <c r="B67" s="228" t="s">
        <v>124</v>
      </c>
      <c r="C67" s="226">
        <v>1</v>
      </c>
      <c r="D67" s="229">
        <v>40000</v>
      </c>
      <c r="E67" s="254">
        <f t="shared" si="15"/>
        <v>40000</v>
      </c>
      <c r="F67" s="271">
        <v>50000</v>
      </c>
      <c r="G67" s="271"/>
      <c r="H67" s="271">
        <f t="shared" si="12"/>
        <v>50000</v>
      </c>
      <c r="I67" s="261">
        <f t="shared" si="13"/>
        <v>-10000</v>
      </c>
      <c r="J67" s="262">
        <f t="shared" si="14"/>
        <v>1.25</v>
      </c>
      <c r="K67" s="257"/>
    </row>
    <row r="68" spans="1:12" x14ac:dyDescent="0.25">
      <c r="A68" s="277" t="s">
        <v>201</v>
      </c>
      <c r="B68" s="228"/>
      <c r="C68" s="226"/>
      <c r="D68" s="229"/>
      <c r="E68" s="254"/>
      <c r="F68" s="271">
        <v>1500000</v>
      </c>
      <c r="G68" s="271"/>
      <c r="H68" s="271">
        <f t="shared" si="12"/>
        <v>1500000</v>
      </c>
      <c r="I68" s="261">
        <f t="shared" si="13"/>
        <v>-1500000</v>
      </c>
      <c r="J68" s="262"/>
      <c r="K68" s="257"/>
    </row>
    <row r="69" spans="1:12" x14ac:dyDescent="0.25">
      <c r="A69" s="175" t="s">
        <v>131</v>
      </c>
      <c r="B69" s="222"/>
      <c r="C69" s="223"/>
      <c r="D69" s="224"/>
      <c r="E69" s="255">
        <f>SUM(E50:E67)</f>
        <v>2225000</v>
      </c>
      <c r="F69" s="336">
        <f>SUM(F50:F68)</f>
        <v>3045000</v>
      </c>
      <c r="G69" s="336">
        <f>SUM(G50:G68)</f>
        <v>800000</v>
      </c>
      <c r="H69" s="336">
        <f>F69+G69</f>
        <v>3845000</v>
      </c>
      <c r="I69" s="337">
        <f>E69-H69</f>
        <v>-1620000</v>
      </c>
      <c r="J69" s="326">
        <f>H69/E69</f>
        <v>1.7280898876404494</v>
      </c>
      <c r="K69" s="257"/>
    </row>
    <row r="70" spans="1:12" x14ac:dyDescent="0.25">
      <c r="A70" s="175" t="s">
        <v>164</v>
      </c>
      <c r="B70" s="222"/>
      <c r="C70" s="223"/>
      <c r="D70" s="224"/>
      <c r="E70" s="252"/>
      <c r="F70" s="257"/>
      <c r="G70" s="257"/>
      <c r="H70" s="257"/>
      <c r="I70" s="257"/>
      <c r="J70" s="257"/>
      <c r="K70" s="257"/>
      <c r="L70" s="236"/>
    </row>
    <row r="71" spans="1:12" x14ac:dyDescent="0.25">
      <c r="A71" s="220" t="s">
        <v>165</v>
      </c>
      <c r="B71" s="222" t="s">
        <v>166</v>
      </c>
      <c r="C71" s="223">
        <v>2</v>
      </c>
      <c r="D71" s="224">
        <v>90000</v>
      </c>
      <c r="E71" s="252">
        <f t="shared" ref="E71" si="16">PRODUCT(C71,D71)</f>
        <v>180000</v>
      </c>
      <c r="F71" s="271">
        <v>400000</v>
      </c>
      <c r="G71" s="271">
        <v>400000</v>
      </c>
      <c r="H71" s="271">
        <f>F71+G71</f>
        <v>800000</v>
      </c>
      <c r="I71" s="261">
        <f>E71-F71</f>
        <v>-220000</v>
      </c>
      <c r="J71" s="262">
        <f>F71/E71</f>
        <v>2.2222222222222223</v>
      </c>
      <c r="K71" s="257"/>
    </row>
    <row r="72" spans="1:12" x14ac:dyDescent="0.25">
      <c r="A72" s="220" t="s">
        <v>167</v>
      </c>
      <c r="B72" s="222" t="s">
        <v>168</v>
      </c>
      <c r="C72" s="223">
        <v>1</v>
      </c>
      <c r="D72" s="224">
        <v>160000</v>
      </c>
      <c r="E72" s="252">
        <v>160000</v>
      </c>
      <c r="F72" s="271">
        <v>350000</v>
      </c>
      <c r="G72" s="271"/>
      <c r="H72" s="271">
        <f t="shared" ref="H72:H85" si="17">F72+G72</f>
        <v>350000</v>
      </c>
      <c r="I72" s="261">
        <f t="shared" ref="I72:I85" si="18">E72-F72</f>
        <v>-190000</v>
      </c>
      <c r="J72" s="262">
        <f t="shared" ref="J72:J84" si="19">F72/E72</f>
        <v>2.1875</v>
      </c>
      <c r="K72" s="257"/>
    </row>
    <row r="73" spans="1:12" x14ac:dyDescent="0.25">
      <c r="A73" s="220" t="s">
        <v>169</v>
      </c>
      <c r="B73" s="222" t="s">
        <v>170</v>
      </c>
      <c r="C73" s="223">
        <v>30</v>
      </c>
      <c r="D73" s="224">
        <v>6000</v>
      </c>
      <c r="E73" s="252">
        <f>PRODUCT(C52,D73)</f>
        <v>18000</v>
      </c>
      <c r="F73" s="271">
        <v>60000</v>
      </c>
      <c r="G73" s="271"/>
      <c r="H73" s="271">
        <f t="shared" si="17"/>
        <v>60000</v>
      </c>
      <c r="I73" s="261">
        <f t="shared" si="18"/>
        <v>-42000</v>
      </c>
      <c r="J73" s="262">
        <f t="shared" si="19"/>
        <v>3.3333333333333335</v>
      </c>
      <c r="K73" s="257"/>
    </row>
    <row r="74" spans="1:12" x14ac:dyDescent="0.25">
      <c r="A74" s="220" t="s">
        <v>171</v>
      </c>
      <c r="B74" s="222" t="s">
        <v>172</v>
      </c>
      <c r="C74" s="223">
        <v>40</v>
      </c>
      <c r="D74" s="224">
        <v>500</v>
      </c>
      <c r="E74" s="252">
        <f t="shared" si="11"/>
        <v>20000</v>
      </c>
      <c r="F74" s="271">
        <v>100000</v>
      </c>
      <c r="G74" s="271"/>
      <c r="H74" s="271">
        <f t="shared" si="17"/>
        <v>100000</v>
      </c>
      <c r="I74" s="261">
        <f t="shared" si="18"/>
        <v>-80000</v>
      </c>
      <c r="J74" s="262">
        <f t="shared" si="19"/>
        <v>5</v>
      </c>
      <c r="K74" s="257"/>
    </row>
    <row r="75" spans="1:12" x14ac:dyDescent="0.25">
      <c r="A75" s="220" t="s">
        <v>173</v>
      </c>
      <c r="B75" s="222" t="s">
        <v>174</v>
      </c>
      <c r="C75" s="223">
        <v>2</v>
      </c>
      <c r="D75" s="224">
        <v>209850</v>
      </c>
      <c r="E75" s="252">
        <f t="shared" si="11"/>
        <v>419700</v>
      </c>
      <c r="F75" s="271">
        <v>450000</v>
      </c>
      <c r="G75" s="271"/>
      <c r="H75" s="271">
        <f t="shared" si="17"/>
        <v>450000</v>
      </c>
      <c r="I75" s="261">
        <f t="shared" si="18"/>
        <v>-30300</v>
      </c>
      <c r="J75" s="262">
        <f t="shared" si="19"/>
        <v>1.0721944245889921</v>
      </c>
      <c r="K75" s="257"/>
    </row>
    <row r="76" spans="1:12" x14ac:dyDescent="0.25">
      <c r="A76" s="220" t="s">
        <v>175</v>
      </c>
      <c r="B76" s="222" t="s">
        <v>176</v>
      </c>
      <c r="C76" s="223">
        <v>10</v>
      </c>
      <c r="D76" s="224">
        <v>18000</v>
      </c>
      <c r="E76" s="252">
        <f t="shared" si="11"/>
        <v>180000</v>
      </c>
      <c r="F76" s="257"/>
      <c r="G76" s="257"/>
      <c r="H76" s="271">
        <f t="shared" si="17"/>
        <v>0</v>
      </c>
      <c r="I76" s="261">
        <f t="shared" si="18"/>
        <v>180000</v>
      </c>
      <c r="J76" s="262">
        <f t="shared" si="19"/>
        <v>0</v>
      </c>
      <c r="K76" s="257"/>
    </row>
    <row r="77" spans="1:12" x14ac:dyDescent="0.25">
      <c r="A77" s="220" t="s">
        <v>177</v>
      </c>
      <c r="B77" s="222" t="s">
        <v>109</v>
      </c>
      <c r="C77" s="223">
        <v>80</v>
      </c>
      <c r="D77" s="224">
        <v>500</v>
      </c>
      <c r="E77" s="252">
        <f>PRODUCT(C77,D77)</f>
        <v>40000</v>
      </c>
      <c r="F77" s="257"/>
      <c r="G77" s="257"/>
      <c r="H77" s="271">
        <f t="shared" si="17"/>
        <v>0</v>
      </c>
      <c r="I77" s="261">
        <f t="shared" si="18"/>
        <v>40000</v>
      </c>
      <c r="J77" s="262">
        <f t="shared" si="19"/>
        <v>0</v>
      </c>
      <c r="K77" s="257"/>
    </row>
    <row r="78" spans="1:12" x14ac:dyDescent="0.25">
      <c r="A78" s="220" t="s">
        <v>178</v>
      </c>
      <c r="B78" s="222" t="s">
        <v>179</v>
      </c>
      <c r="C78" s="223">
        <v>2</v>
      </c>
      <c r="D78" s="224">
        <v>150000</v>
      </c>
      <c r="E78" s="252">
        <f>PRODUCT(C78,D78)</f>
        <v>300000</v>
      </c>
      <c r="F78" s="257"/>
      <c r="G78" s="257"/>
      <c r="H78" s="271">
        <f t="shared" si="17"/>
        <v>0</v>
      </c>
      <c r="I78" s="261">
        <f t="shared" si="18"/>
        <v>300000</v>
      </c>
      <c r="J78" s="262">
        <f t="shared" si="19"/>
        <v>0</v>
      </c>
      <c r="K78" s="257"/>
    </row>
    <row r="79" spans="1:12" x14ac:dyDescent="0.25">
      <c r="A79" s="220" t="s">
        <v>180</v>
      </c>
      <c r="B79" s="222" t="s">
        <v>109</v>
      </c>
      <c r="C79" s="223">
        <v>500</v>
      </c>
      <c r="D79" s="224">
        <v>500</v>
      </c>
      <c r="E79" s="252">
        <f t="shared" si="11"/>
        <v>250000</v>
      </c>
      <c r="F79" s="271">
        <v>10000</v>
      </c>
      <c r="G79" s="271"/>
      <c r="H79" s="271">
        <f t="shared" si="17"/>
        <v>10000</v>
      </c>
      <c r="I79" s="261">
        <f t="shared" si="18"/>
        <v>240000</v>
      </c>
      <c r="J79" s="262">
        <f t="shared" si="19"/>
        <v>0.04</v>
      </c>
      <c r="K79" s="257"/>
    </row>
    <row r="80" spans="1:12" x14ac:dyDescent="0.25">
      <c r="A80" s="220" t="s">
        <v>181</v>
      </c>
      <c r="B80" s="222" t="s">
        <v>179</v>
      </c>
      <c r="C80" s="223">
        <v>100</v>
      </c>
      <c r="D80" s="224">
        <v>2400</v>
      </c>
      <c r="E80" s="252">
        <f t="shared" si="11"/>
        <v>240000</v>
      </c>
      <c r="F80" s="271">
        <v>30000</v>
      </c>
      <c r="G80" s="271"/>
      <c r="H80" s="271">
        <f t="shared" si="17"/>
        <v>30000</v>
      </c>
      <c r="I80" s="261">
        <f t="shared" si="18"/>
        <v>210000</v>
      </c>
      <c r="J80" s="262">
        <f t="shared" si="19"/>
        <v>0.125</v>
      </c>
      <c r="K80" s="257"/>
    </row>
    <row r="81" spans="1:12" x14ac:dyDescent="0.25">
      <c r="A81" s="220" t="s">
        <v>182</v>
      </c>
      <c r="B81" s="222" t="s">
        <v>174</v>
      </c>
      <c r="C81" s="223">
        <v>1</v>
      </c>
      <c r="D81" s="224">
        <v>100000</v>
      </c>
      <c r="E81" s="252">
        <f t="shared" si="11"/>
        <v>100000</v>
      </c>
      <c r="F81" s="271">
        <v>50000</v>
      </c>
      <c r="G81" s="271"/>
      <c r="H81" s="271">
        <f t="shared" si="17"/>
        <v>50000</v>
      </c>
      <c r="I81" s="261">
        <f t="shared" si="18"/>
        <v>50000</v>
      </c>
      <c r="J81" s="262">
        <f t="shared" si="19"/>
        <v>0.5</v>
      </c>
      <c r="K81" s="257"/>
    </row>
    <row r="82" spans="1:12" x14ac:dyDescent="0.25">
      <c r="A82" s="220" t="s">
        <v>183</v>
      </c>
      <c r="B82" s="222" t="s">
        <v>109</v>
      </c>
      <c r="C82" s="223">
        <v>4</v>
      </c>
      <c r="D82" s="224">
        <v>30000</v>
      </c>
      <c r="E82" s="252">
        <f t="shared" si="11"/>
        <v>120000</v>
      </c>
      <c r="F82" s="257"/>
      <c r="G82" s="257"/>
      <c r="H82" s="271">
        <f t="shared" si="17"/>
        <v>0</v>
      </c>
      <c r="I82" s="261">
        <f t="shared" si="18"/>
        <v>120000</v>
      </c>
      <c r="J82" s="262">
        <f t="shared" si="19"/>
        <v>0</v>
      </c>
      <c r="K82" s="257"/>
    </row>
    <row r="83" spans="1:12" s="233" customFormat="1" x14ac:dyDescent="0.25">
      <c r="A83" s="220" t="s">
        <v>0</v>
      </c>
      <c r="B83" s="222" t="s">
        <v>184</v>
      </c>
      <c r="C83" s="223">
        <f>90*4</f>
        <v>360</v>
      </c>
      <c r="D83" s="224">
        <v>4235</v>
      </c>
      <c r="E83" s="252">
        <f>C83*D83</f>
        <v>1524600</v>
      </c>
      <c r="F83" s="218">
        <f>335750+343650+3900</f>
        <v>683300</v>
      </c>
      <c r="G83" s="218"/>
      <c r="H83" s="271">
        <f t="shared" si="17"/>
        <v>683300</v>
      </c>
      <c r="I83" s="261">
        <f t="shared" si="18"/>
        <v>841300</v>
      </c>
      <c r="J83" s="262">
        <f t="shared" si="19"/>
        <v>0.44818313000131182</v>
      </c>
      <c r="K83" s="258"/>
    </row>
    <row r="84" spans="1:12" s="233" customFormat="1" x14ac:dyDescent="0.25">
      <c r="A84" s="220" t="s">
        <v>185</v>
      </c>
      <c r="B84" s="222" t="s">
        <v>68</v>
      </c>
      <c r="C84" s="223">
        <v>6</v>
      </c>
      <c r="D84" s="224">
        <v>200000</v>
      </c>
      <c r="E84" s="252">
        <f>C84*D84</f>
        <v>1200000</v>
      </c>
      <c r="F84" s="340">
        <v>800000</v>
      </c>
      <c r="G84" s="340"/>
      <c r="H84" s="271">
        <f t="shared" si="17"/>
        <v>800000</v>
      </c>
      <c r="I84" s="261">
        <f t="shared" si="18"/>
        <v>400000</v>
      </c>
      <c r="J84" s="262">
        <f t="shared" si="19"/>
        <v>0.66666666666666663</v>
      </c>
      <c r="K84" s="258"/>
      <c r="L84" s="338"/>
    </row>
    <row r="85" spans="1:12" s="233" customFormat="1" x14ac:dyDescent="0.25">
      <c r="A85" s="277" t="s">
        <v>259</v>
      </c>
      <c r="B85" s="222"/>
      <c r="C85" s="223"/>
      <c r="D85" s="224"/>
      <c r="E85" s="252"/>
      <c r="F85" s="340">
        <v>469000</v>
      </c>
      <c r="G85" s="340"/>
      <c r="H85" s="271">
        <f t="shared" si="17"/>
        <v>469000</v>
      </c>
      <c r="I85" s="261">
        <f t="shared" si="18"/>
        <v>-469000</v>
      </c>
      <c r="J85" s="258"/>
      <c r="K85" s="258"/>
    </row>
    <row r="86" spans="1:12" x14ac:dyDescent="0.25">
      <c r="A86" s="175" t="s">
        <v>186</v>
      </c>
      <c r="B86" s="222"/>
      <c r="C86" s="223"/>
      <c r="D86" s="224"/>
      <c r="E86" s="255">
        <f>SUM(E71:E84)</f>
        <v>4752300</v>
      </c>
      <c r="F86" s="336">
        <f>SUM(F71:F85)</f>
        <v>3402300</v>
      </c>
      <c r="G86" s="336">
        <f>SUM(G71:G85)</f>
        <v>400000</v>
      </c>
      <c r="H86" s="336">
        <f>F86+G86</f>
        <v>3802300</v>
      </c>
      <c r="I86" s="333">
        <f>E86-F86</f>
        <v>1350000</v>
      </c>
      <c r="J86" s="326">
        <f>H86/E86</f>
        <v>0.80009679523599098</v>
      </c>
      <c r="K86" s="264"/>
      <c r="L86" s="339"/>
    </row>
    <row r="87" spans="1:12" x14ac:dyDescent="0.25">
      <c r="A87" s="175" t="s">
        <v>187</v>
      </c>
      <c r="B87" s="222"/>
      <c r="C87" s="223"/>
      <c r="D87" s="224"/>
      <c r="E87" s="252"/>
      <c r="F87" s="257"/>
      <c r="G87" s="257"/>
      <c r="H87" s="257"/>
      <c r="I87" s="257"/>
      <c r="J87" s="257"/>
      <c r="K87" s="257"/>
    </row>
    <row r="88" spans="1:12" x14ac:dyDescent="0.25">
      <c r="A88" s="220" t="s">
        <v>188</v>
      </c>
      <c r="B88" s="238" t="s">
        <v>109</v>
      </c>
      <c r="C88" s="223">
        <v>1</v>
      </c>
      <c r="D88" s="224">
        <v>60000</v>
      </c>
      <c r="E88" s="252">
        <f>PRODUCT(C88,D88)</f>
        <v>60000</v>
      </c>
      <c r="F88" s="271"/>
      <c r="G88" s="271"/>
      <c r="H88" s="271">
        <f>F88+G88</f>
        <v>0</v>
      </c>
      <c r="I88" s="261">
        <f>E88-F88</f>
        <v>60000</v>
      </c>
      <c r="J88" s="257">
        <f>F88/E88</f>
        <v>0</v>
      </c>
      <c r="K88" s="257"/>
    </row>
    <row r="89" spans="1:12" x14ac:dyDescent="0.25">
      <c r="A89" s="220" t="s">
        <v>189</v>
      </c>
      <c r="B89" s="238" t="s">
        <v>190</v>
      </c>
      <c r="C89" s="223">
        <v>1</v>
      </c>
      <c r="D89" s="224">
        <v>5000</v>
      </c>
      <c r="E89" s="252">
        <f t="shared" ref="E89:E90" si="20">PRODUCT(C89,D89)</f>
        <v>5000</v>
      </c>
      <c r="F89" s="271"/>
      <c r="G89" s="271"/>
      <c r="H89" s="271">
        <f t="shared" ref="H89:H97" si="21">F89+G89</f>
        <v>0</v>
      </c>
      <c r="I89" s="261">
        <f t="shared" ref="I89:I96" si="22">E89-F89</f>
        <v>5000</v>
      </c>
      <c r="J89" s="257">
        <f t="shared" ref="J89:J95" si="23">F89/E89</f>
        <v>0</v>
      </c>
      <c r="K89" s="257"/>
    </row>
    <row r="90" spans="1:12" x14ac:dyDescent="0.25">
      <c r="A90" s="220" t="s">
        <v>191</v>
      </c>
      <c r="B90" s="238" t="s">
        <v>109</v>
      </c>
      <c r="C90" s="223">
        <v>10</v>
      </c>
      <c r="D90" s="224">
        <v>15000</v>
      </c>
      <c r="E90" s="252">
        <f t="shared" si="20"/>
        <v>150000</v>
      </c>
      <c r="F90" s="271"/>
      <c r="G90" s="271"/>
      <c r="H90" s="271">
        <f t="shared" si="21"/>
        <v>0</v>
      </c>
      <c r="I90" s="261">
        <f t="shared" si="22"/>
        <v>150000</v>
      </c>
      <c r="J90" s="257">
        <f t="shared" si="23"/>
        <v>0</v>
      </c>
      <c r="K90" s="257"/>
    </row>
    <row r="91" spans="1:12" x14ac:dyDescent="0.25">
      <c r="A91" s="220" t="s">
        <v>192</v>
      </c>
      <c r="B91" s="220" t="s">
        <v>193</v>
      </c>
      <c r="C91" s="239">
        <v>20</v>
      </c>
      <c r="D91" s="240">
        <v>1000</v>
      </c>
      <c r="E91" s="252">
        <f t="shared" si="11"/>
        <v>20000</v>
      </c>
      <c r="F91" s="271">
        <v>62400</v>
      </c>
      <c r="G91" s="271"/>
      <c r="H91" s="271">
        <f t="shared" si="21"/>
        <v>62400</v>
      </c>
      <c r="I91" s="261">
        <f t="shared" si="22"/>
        <v>-42400</v>
      </c>
      <c r="J91" s="257">
        <f t="shared" si="23"/>
        <v>3.12</v>
      </c>
      <c r="K91" s="257"/>
    </row>
    <row r="92" spans="1:12" x14ac:dyDescent="0.25">
      <c r="A92" s="220" t="s">
        <v>194</v>
      </c>
      <c r="B92" s="220" t="s">
        <v>193</v>
      </c>
      <c r="C92" s="239">
        <v>20</v>
      </c>
      <c r="D92" s="240">
        <v>500</v>
      </c>
      <c r="E92" s="252">
        <f t="shared" si="11"/>
        <v>10000</v>
      </c>
      <c r="F92" s="271">
        <v>10000</v>
      </c>
      <c r="G92" s="271"/>
      <c r="H92" s="271">
        <f t="shared" si="21"/>
        <v>10000</v>
      </c>
      <c r="I92" s="261">
        <f t="shared" si="22"/>
        <v>0</v>
      </c>
      <c r="J92" s="257">
        <f t="shared" si="23"/>
        <v>1</v>
      </c>
      <c r="K92" s="257"/>
    </row>
    <row r="93" spans="1:12" x14ac:dyDescent="0.25">
      <c r="A93" s="220" t="s">
        <v>195</v>
      </c>
      <c r="B93" s="220" t="s">
        <v>193</v>
      </c>
      <c r="C93" s="239">
        <v>30</v>
      </c>
      <c r="D93" s="240">
        <v>1500</v>
      </c>
      <c r="E93" s="252">
        <f t="shared" si="11"/>
        <v>45000</v>
      </c>
      <c r="F93" s="271">
        <v>15000</v>
      </c>
      <c r="G93" s="271"/>
      <c r="H93" s="271">
        <f t="shared" si="21"/>
        <v>15000</v>
      </c>
      <c r="I93" s="261">
        <f t="shared" si="22"/>
        <v>30000</v>
      </c>
      <c r="J93" s="262">
        <f t="shared" si="23"/>
        <v>0.33333333333333331</v>
      </c>
      <c r="K93" s="257"/>
    </row>
    <row r="94" spans="1:12" x14ac:dyDescent="0.25">
      <c r="A94" s="220" t="s">
        <v>196</v>
      </c>
      <c r="B94" s="220" t="s">
        <v>193</v>
      </c>
      <c r="C94" s="239">
        <v>5</v>
      </c>
      <c r="D94" s="240">
        <v>2000</v>
      </c>
      <c r="E94" s="252">
        <f t="shared" si="11"/>
        <v>10000</v>
      </c>
      <c r="F94" s="257"/>
      <c r="G94" s="257"/>
      <c r="H94" s="271">
        <f t="shared" si="21"/>
        <v>0</v>
      </c>
      <c r="I94" s="261">
        <f t="shared" si="22"/>
        <v>10000</v>
      </c>
      <c r="J94" s="257">
        <f t="shared" si="23"/>
        <v>0</v>
      </c>
      <c r="K94" s="257"/>
    </row>
    <row r="95" spans="1:12" x14ac:dyDescent="0.25">
      <c r="A95" s="220" t="s">
        <v>177</v>
      </c>
      <c r="B95" s="220" t="s">
        <v>197</v>
      </c>
      <c r="C95" s="239">
        <v>48</v>
      </c>
      <c r="D95" s="240">
        <v>600</v>
      </c>
      <c r="E95" s="252">
        <f t="shared" si="11"/>
        <v>28800</v>
      </c>
      <c r="F95" s="271">
        <v>48000</v>
      </c>
      <c r="G95" s="271"/>
      <c r="H95" s="271">
        <f t="shared" si="21"/>
        <v>48000</v>
      </c>
      <c r="I95" s="261">
        <f t="shared" si="22"/>
        <v>-19200</v>
      </c>
      <c r="J95" s="262">
        <f t="shared" si="23"/>
        <v>1.6666666666666667</v>
      </c>
      <c r="K95" s="257"/>
    </row>
    <row r="96" spans="1:12" x14ac:dyDescent="0.25">
      <c r="A96" s="277" t="s">
        <v>259</v>
      </c>
      <c r="B96" s="277"/>
      <c r="C96" s="239"/>
      <c r="D96" s="240"/>
      <c r="E96" s="252"/>
      <c r="F96" s="271">
        <v>165000</v>
      </c>
      <c r="G96" s="271"/>
      <c r="H96" s="271">
        <f t="shared" si="21"/>
        <v>165000</v>
      </c>
      <c r="I96" s="261">
        <f t="shared" si="22"/>
        <v>-165000</v>
      </c>
      <c r="J96" s="257"/>
      <c r="K96" s="257"/>
    </row>
    <row r="97" spans="1:47" x14ac:dyDescent="0.25">
      <c r="A97" s="175" t="s">
        <v>198</v>
      </c>
      <c r="B97" s="220"/>
      <c r="C97" s="239"/>
      <c r="D97" s="240"/>
      <c r="E97" s="255">
        <f>SUM(E88:E95)</f>
        <v>328800</v>
      </c>
      <c r="F97" s="336">
        <f>SUM(F88:F96)</f>
        <v>300400</v>
      </c>
      <c r="G97" s="336"/>
      <c r="H97" s="329">
        <f t="shared" si="21"/>
        <v>300400</v>
      </c>
      <c r="I97" s="333">
        <f>E97-H97</f>
        <v>28400</v>
      </c>
      <c r="J97" s="326">
        <f>H97/E97</f>
        <v>0.91362530413625309</v>
      </c>
      <c r="K97" s="257"/>
    </row>
    <row r="98" spans="1:47" x14ac:dyDescent="0.25">
      <c r="A98" s="231" t="s">
        <v>199</v>
      </c>
      <c r="B98" s="241"/>
      <c r="C98" s="223"/>
      <c r="D98" s="224"/>
      <c r="E98" s="252"/>
      <c r="F98" s="257"/>
      <c r="G98" s="257"/>
      <c r="H98" s="257"/>
      <c r="I98" s="257"/>
      <c r="J98" s="257"/>
      <c r="K98" s="257"/>
    </row>
    <row r="99" spans="1:47" x14ac:dyDescent="0.25">
      <c r="A99" s="242" t="s">
        <v>200</v>
      </c>
      <c r="B99" s="243" t="s">
        <v>68</v>
      </c>
      <c r="C99" s="223">
        <v>25</v>
      </c>
      <c r="D99" s="224">
        <f>10000*20</f>
        <v>200000</v>
      </c>
      <c r="E99" s="252">
        <f>D99*C99</f>
        <v>5000000</v>
      </c>
      <c r="F99" s="271">
        <v>1500000</v>
      </c>
      <c r="G99" s="271">
        <v>3500000</v>
      </c>
      <c r="H99" s="271">
        <f>F99+G99</f>
        <v>5000000</v>
      </c>
      <c r="I99" s="261">
        <f>E99-H99</f>
        <v>0</v>
      </c>
      <c r="J99" s="262">
        <f>H99/E99</f>
        <v>1</v>
      </c>
      <c r="K99" s="257"/>
    </row>
    <row r="100" spans="1:47" x14ac:dyDescent="0.25">
      <c r="A100" s="220" t="s">
        <v>201</v>
      </c>
      <c r="B100" s="222" t="s">
        <v>109</v>
      </c>
      <c r="C100" s="223">
        <v>25</v>
      </c>
      <c r="D100" s="224">
        <v>20000</v>
      </c>
      <c r="E100" s="252">
        <f>PRODUCT(C100,D100)</f>
        <v>500000</v>
      </c>
      <c r="F100" s="271"/>
      <c r="G100" s="271"/>
      <c r="H100" s="271">
        <f t="shared" ref="H100:H102" si="24">F100+G100</f>
        <v>0</v>
      </c>
      <c r="I100" s="261">
        <f t="shared" ref="I100:I101" si="25">E100-H100</f>
        <v>500000</v>
      </c>
      <c r="J100" s="262">
        <f t="shared" ref="J100:J102" si="26">H100/E100</f>
        <v>0</v>
      </c>
      <c r="K100" s="257"/>
    </row>
    <row r="101" spans="1:47" x14ac:dyDescent="0.25">
      <c r="A101" s="220" t="s">
        <v>202</v>
      </c>
      <c r="B101" s="222" t="s">
        <v>135</v>
      </c>
      <c r="C101" s="223">
        <f>25*20</f>
        <v>500</v>
      </c>
      <c r="D101" s="224">
        <v>3000</v>
      </c>
      <c r="E101" s="252">
        <f>PRODUCT(C101,D101)</f>
        <v>1500000</v>
      </c>
      <c r="F101" s="271"/>
      <c r="G101" s="271"/>
      <c r="H101" s="271">
        <f t="shared" si="24"/>
        <v>0</v>
      </c>
      <c r="I101" s="261">
        <f t="shared" si="25"/>
        <v>1500000</v>
      </c>
      <c r="J101" s="262">
        <f t="shared" si="26"/>
        <v>0</v>
      </c>
      <c r="K101" s="257"/>
    </row>
    <row r="102" spans="1:47" x14ac:dyDescent="0.25">
      <c r="A102" s="175" t="s">
        <v>203</v>
      </c>
      <c r="B102" s="218"/>
      <c r="C102" s="218"/>
      <c r="D102" s="221"/>
      <c r="E102" s="256">
        <f>SUM(E99:E101)</f>
        <v>7000000</v>
      </c>
      <c r="F102" s="336">
        <f>SUM(F99:F101)</f>
        <v>1500000</v>
      </c>
      <c r="G102" s="336">
        <f>SUM(G99:G101)</f>
        <v>3500000</v>
      </c>
      <c r="H102" s="329">
        <f t="shared" si="24"/>
        <v>5000000</v>
      </c>
      <c r="I102" s="333">
        <f>SUM(I99:I101)</f>
        <v>2000000</v>
      </c>
      <c r="J102" s="326">
        <f t="shared" si="26"/>
        <v>0.7142857142857143</v>
      </c>
      <c r="K102" s="257"/>
    </row>
    <row r="103" spans="1:47" s="244" customFormat="1" ht="30" x14ac:dyDescent="0.25">
      <c r="A103" s="175" t="s">
        <v>204</v>
      </c>
      <c r="B103" s="216"/>
      <c r="C103" s="216"/>
      <c r="D103" s="234"/>
      <c r="E103" s="256"/>
      <c r="F103" s="260"/>
      <c r="G103" s="260"/>
      <c r="H103" s="260"/>
      <c r="I103" s="260"/>
      <c r="J103" s="260"/>
      <c r="K103" s="260"/>
      <c r="L103" s="134"/>
      <c r="M103" s="134"/>
      <c r="N103" s="134"/>
      <c r="O103" s="134"/>
      <c r="P103" s="134"/>
      <c r="Q103" s="134"/>
      <c r="R103" s="134"/>
      <c r="S103" s="134"/>
      <c r="T103" s="134"/>
      <c r="U103" s="134"/>
      <c r="V103" s="134"/>
      <c r="W103" s="134"/>
      <c r="X103" s="134"/>
      <c r="Y103" s="134"/>
      <c r="Z103" s="134"/>
      <c r="AA103" s="134"/>
      <c r="AB103" s="134"/>
      <c r="AC103" s="134"/>
      <c r="AD103" s="134"/>
      <c r="AE103" s="134"/>
      <c r="AF103" s="134"/>
      <c r="AG103" s="134"/>
      <c r="AH103" s="134"/>
      <c r="AI103" s="134"/>
      <c r="AJ103" s="134"/>
      <c r="AK103" s="134"/>
      <c r="AL103" s="134"/>
      <c r="AM103" s="134"/>
      <c r="AN103" s="134"/>
      <c r="AO103" s="134"/>
      <c r="AP103" s="134"/>
      <c r="AQ103" s="134"/>
      <c r="AR103" s="134"/>
      <c r="AS103" s="134"/>
      <c r="AT103" s="134"/>
      <c r="AU103" s="134"/>
    </row>
    <row r="104" spans="1:47" s="134" customFormat="1" x14ac:dyDescent="0.25">
      <c r="A104" s="220" t="s">
        <v>205</v>
      </c>
      <c r="B104" s="218" t="s">
        <v>69</v>
      </c>
      <c r="C104" s="218">
        <v>5</v>
      </c>
      <c r="D104" s="221">
        <v>60000</v>
      </c>
      <c r="E104" s="251">
        <f>C104*D104</f>
        <v>300000</v>
      </c>
      <c r="F104" s="342">
        <v>300000</v>
      </c>
      <c r="G104" s="257"/>
      <c r="H104" s="342">
        <f>F104+G104</f>
        <v>300000</v>
      </c>
      <c r="I104" s="346">
        <f>E104-H104</f>
        <v>0</v>
      </c>
      <c r="J104" s="262">
        <f>H104/E104</f>
        <v>1</v>
      </c>
      <c r="K104" s="257"/>
      <c r="L104"/>
      <c r="M104"/>
      <c r="N104"/>
      <c r="O104"/>
    </row>
    <row r="105" spans="1:47" x14ac:dyDescent="0.25">
      <c r="A105" s="220" t="s">
        <v>206</v>
      </c>
      <c r="B105" s="218" t="s">
        <v>68</v>
      </c>
      <c r="C105" s="218">
        <v>5</v>
      </c>
      <c r="D105" s="221">
        <v>60000</v>
      </c>
      <c r="E105" s="251">
        <f>C105*D105</f>
        <v>300000</v>
      </c>
      <c r="F105" s="342">
        <v>300000</v>
      </c>
      <c r="G105" s="257"/>
      <c r="H105" s="342">
        <f t="shared" ref="H105:H106" si="27">F105+G105</f>
        <v>300000</v>
      </c>
      <c r="I105" s="346">
        <f t="shared" ref="I105:I106" si="28">E105-H105</f>
        <v>0</v>
      </c>
      <c r="J105" s="262">
        <f t="shared" ref="J105:J115" si="29">H105/E105</f>
        <v>1</v>
      </c>
      <c r="K105" s="257"/>
    </row>
    <row r="106" spans="1:47" x14ac:dyDescent="0.25">
      <c r="A106" s="220" t="s">
        <v>207</v>
      </c>
      <c r="B106" s="218" t="s">
        <v>68</v>
      </c>
      <c r="C106" s="218">
        <v>5</v>
      </c>
      <c r="D106" s="221">
        <f>55000*2</f>
        <v>110000</v>
      </c>
      <c r="E106" s="251">
        <f>C106*D106</f>
        <v>550000</v>
      </c>
      <c r="F106" s="342">
        <v>500000</v>
      </c>
      <c r="G106" s="257"/>
      <c r="H106" s="342">
        <f t="shared" si="27"/>
        <v>500000</v>
      </c>
      <c r="I106" s="346">
        <f t="shared" si="28"/>
        <v>50000</v>
      </c>
      <c r="J106" s="262">
        <f t="shared" si="29"/>
        <v>0.90909090909090906</v>
      </c>
      <c r="K106" s="257"/>
    </row>
    <row r="107" spans="1:47" s="247" customFormat="1" x14ac:dyDescent="0.25">
      <c r="A107" s="175" t="s">
        <v>208</v>
      </c>
      <c r="B107" s="216"/>
      <c r="C107" s="216"/>
      <c r="D107" s="234"/>
      <c r="E107" s="256">
        <f>SUM(E104:E106)</f>
        <v>1150000</v>
      </c>
      <c r="F107" s="343">
        <f>SUM(F104:F106)</f>
        <v>1100000</v>
      </c>
      <c r="G107" s="263"/>
      <c r="H107" s="343">
        <f>SUM(H104:H106)</f>
        <v>1100000</v>
      </c>
      <c r="I107" s="347">
        <f>SUM(I104:I106)</f>
        <v>50000</v>
      </c>
      <c r="J107" s="326">
        <f t="shared" si="29"/>
        <v>0.95652173913043481</v>
      </c>
      <c r="K107" s="263"/>
      <c r="L107" s="245"/>
      <c r="M107" s="245"/>
      <c r="N107" s="245"/>
      <c r="O107" s="245"/>
      <c r="P107" s="245"/>
      <c r="Q107" s="245"/>
      <c r="R107" s="245"/>
      <c r="S107" s="245"/>
      <c r="T107" s="245"/>
      <c r="U107" s="245"/>
      <c r="V107" s="245"/>
      <c r="W107" s="245"/>
      <c r="X107" s="245"/>
      <c r="Y107" s="245"/>
      <c r="Z107" s="245"/>
      <c r="AA107" s="245"/>
      <c r="AB107" s="245"/>
      <c r="AC107" s="245"/>
      <c r="AD107" s="245"/>
      <c r="AE107" s="245"/>
      <c r="AF107" s="245"/>
      <c r="AG107" s="245"/>
      <c r="AH107" s="245"/>
      <c r="AI107" s="245"/>
      <c r="AJ107" s="245"/>
      <c r="AK107" s="245"/>
      <c r="AL107" s="245"/>
      <c r="AM107" s="245"/>
      <c r="AN107" s="245"/>
      <c r="AO107" s="245"/>
      <c r="AP107" s="245"/>
      <c r="AQ107" s="245"/>
      <c r="AR107" s="245"/>
      <c r="AS107" s="245"/>
      <c r="AT107" s="246"/>
      <c r="AU107" s="246"/>
    </row>
    <row r="108" spans="1:47" x14ac:dyDescent="0.25">
      <c r="A108" s="367" t="s">
        <v>209</v>
      </c>
      <c r="B108" s="368"/>
      <c r="C108" s="235"/>
      <c r="D108" s="224"/>
      <c r="E108" s="255">
        <f>(E107+E102+E97++E86+E69+E48)*7%</f>
        <v>1221927</v>
      </c>
      <c r="F108" s="255">
        <f t="shared" ref="F108" si="30">(F107+F102+F97++F86+F69+F48)*7%</f>
        <v>675339.00000000012</v>
      </c>
      <c r="G108" s="255">
        <f>(G107+G102+G97++G86+G69+G48)*7%</f>
        <v>448000.00000000006</v>
      </c>
      <c r="H108" s="255">
        <f>(H107+H102+H97++H86+H69+H48)*7%</f>
        <v>1123339</v>
      </c>
      <c r="I108" s="255">
        <f>(I107+I102+I97++I86+I69+I48)*7%</f>
        <v>126588.00000000001</v>
      </c>
      <c r="J108" s="326">
        <f t="shared" si="29"/>
        <v>0.91931760244269911</v>
      </c>
      <c r="K108" s="257"/>
    </row>
    <row r="109" spans="1:47" x14ac:dyDescent="0.25">
      <c r="A109" s="175" t="s">
        <v>210</v>
      </c>
      <c r="B109" s="175"/>
      <c r="C109" s="235"/>
      <c r="D109" s="232"/>
      <c r="E109" s="255"/>
      <c r="F109" s="257"/>
      <c r="G109" s="257"/>
      <c r="H109" s="257"/>
      <c r="I109" s="257"/>
      <c r="J109" s="326"/>
      <c r="K109" s="257"/>
    </row>
    <row r="110" spans="1:47" x14ac:dyDescent="0.25">
      <c r="A110" s="175" t="s">
        <v>276</v>
      </c>
      <c r="B110" s="175"/>
      <c r="C110" s="235"/>
      <c r="D110" s="232"/>
      <c r="E110" s="255"/>
      <c r="F110" s="351"/>
      <c r="G110" s="351"/>
      <c r="H110" s="351"/>
      <c r="I110" s="351"/>
      <c r="J110" s="326"/>
      <c r="K110" s="257"/>
    </row>
    <row r="111" spans="1:47" x14ac:dyDescent="0.25">
      <c r="A111" s="175" t="s">
        <v>272</v>
      </c>
      <c r="B111" s="175" t="s">
        <v>273</v>
      </c>
      <c r="C111" s="235">
        <v>0.28000000000000003</v>
      </c>
      <c r="D111" s="232">
        <v>7000</v>
      </c>
      <c r="E111" s="255"/>
      <c r="F111" s="351"/>
      <c r="G111" s="351">
        <v>196000</v>
      </c>
      <c r="H111" s="351"/>
      <c r="I111" s="351"/>
      <c r="J111" s="326"/>
      <c r="K111" s="257"/>
    </row>
    <row r="112" spans="1:47" x14ac:dyDescent="0.25">
      <c r="A112" s="175" t="s">
        <v>274</v>
      </c>
      <c r="B112" s="175" t="s">
        <v>275</v>
      </c>
      <c r="C112" s="235">
        <v>0.03</v>
      </c>
      <c r="D112" s="232">
        <v>48000</v>
      </c>
      <c r="E112" s="255"/>
      <c r="F112" s="351"/>
      <c r="G112" s="351">
        <v>144000</v>
      </c>
      <c r="H112" s="351"/>
      <c r="I112" s="351"/>
      <c r="J112" s="326"/>
      <c r="K112" s="257"/>
    </row>
    <row r="113" spans="1:11" x14ac:dyDescent="0.25">
      <c r="A113" s="175"/>
      <c r="B113" s="175"/>
      <c r="C113" s="235"/>
      <c r="D113" s="232"/>
      <c r="E113" s="255"/>
      <c r="F113" s="351"/>
      <c r="G113" s="352">
        <f>G112+G111</f>
        <v>340000</v>
      </c>
      <c r="H113" s="352">
        <f>G113</f>
        <v>340000</v>
      </c>
      <c r="I113" s="351"/>
      <c r="J113" s="326"/>
      <c r="K113" s="257"/>
    </row>
    <row r="114" spans="1:11" x14ac:dyDescent="0.25">
      <c r="A114" s="175" t="s">
        <v>211</v>
      </c>
      <c r="B114" s="218"/>
      <c r="C114" s="223"/>
      <c r="D114" s="224"/>
      <c r="E114" s="255">
        <f>E48+E69+E86+E97+E102+E107+E108</f>
        <v>18678027</v>
      </c>
      <c r="F114" s="255">
        <f>F48+F69+F86+F97+F102+F107+F108</f>
        <v>10323039</v>
      </c>
      <c r="G114" s="255">
        <f>G113+G102+G86+G69+G48</f>
        <v>6740000</v>
      </c>
      <c r="H114" s="255">
        <f>H48+H69+H86+H97+H102+H107+H108</f>
        <v>17171039</v>
      </c>
      <c r="I114" s="255">
        <f>I48+I69+I86+I97+I102+I107+I108</f>
        <v>1934988</v>
      </c>
      <c r="J114" s="326">
        <f t="shared" si="29"/>
        <v>0.91931760244269911</v>
      </c>
      <c r="K114" s="257"/>
    </row>
    <row r="115" spans="1:11" s="265" customFormat="1" ht="19.5" customHeight="1" x14ac:dyDescent="0.25">
      <c r="A115" s="175" t="s">
        <v>212</v>
      </c>
      <c r="B115" s="216"/>
      <c r="C115" s="216"/>
      <c r="D115" s="234"/>
      <c r="E115" s="349">
        <f>E114+E44+E10</f>
        <v>37042977</v>
      </c>
      <c r="F115" s="348">
        <f>F10+F15+F36+F40+F48+F69+F86+F97+F102+F104+F105+F106</f>
        <v>27597700</v>
      </c>
      <c r="G115" s="348">
        <f>G114+G10</f>
        <v>9291750</v>
      </c>
      <c r="H115" s="348">
        <f>H113+H107+H102+H97+H86+H69+H48+H40+H36+H15+H10</f>
        <v>36889450</v>
      </c>
      <c r="I115" s="335">
        <f>H115-E115</f>
        <v>-153527</v>
      </c>
      <c r="J115" s="350">
        <f t="shared" si="29"/>
        <v>0.99585543570107771</v>
      </c>
      <c r="K115" s="264"/>
    </row>
    <row r="116" spans="1:11" ht="15" customHeight="1" x14ac:dyDescent="0.25">
      <c r="F116" s="172"/>
      <c r="G116" s="172"/>
      <c r="H116" s="172"/>
      <c r="I116" s="269"/>
    </row>
    <row r="117" spans="1:11" ht="15" customHeight="1" x14ac:dyDescent="0.25">
      <c r="F117" s="172"/>
      <c r="G117" s="172"/>
      <c r="H117" s="172"/>
      <c r="I117" s="341"/>
    </row>
    <row r="118" spans="1:11" ht="15" customHeight="1" x14ac:dyDescent="0.25">
      <c r="F118" s="172"/>
      <c r="G118" s="172"/>
      <c r="H118" s="172"/>
    </row>
    <row r="119" spans="1:11" ht="15" customHeight="1" x14ac:dyDescent="0.25">
      <c r="F119" s="172"/>
      <c r="G119" s="172"/>
      <c r="H119" s="172"/>
    </row>
    <row r="120" spans="1:11" ht="15" customHeight="1" x14ac:dyDescent="0.25">
      <c r="F120" s="172"/>
      <c r="G120" s="172"/>
      <c r="H120" s="172"/>
    </row>
    <row r="121" spans="1:11" ht="15" customHeight="1" x14ac:dyDescent="0.25">
      <c r="F121" s="172"/>
      <c r="G121" s="172"/>
      <c r="H121" s="172"/>
    </row>
    <row r="122" spans="1:11" ht="15" customHeight="1" x14ac:dyDescent="0.25">
      <c r="F122" s="172"/>
      <c r="G122" s="172"/>
      <c r="H122" s="172"/>
    </row>
    <row r="123" spans="1:11" ht="15" customHeight="1" x14ac:dyDescent="0.25">
      <c r="F123" s="172"/>
      <c r="G123" s="172"/>
      <c r="H123" s="172"/>
    </row>
    <row r="124" spans="1:11" ht="15" customHeight="1" x14ac:dyDescent="0.25">
      <c r="F124" s="172"/>
      <c r="G124" s="172"/>
      <c r="H124" s="172"/>
    </row>
    <row r="125" spans="1:11" ht="15" customHeight="1" x14ac:dyDescent="0.25">
      <c r="F125" s="172"/>
      <c r="G125" s="172"/>
      <c r="H125" s="172"/>
    </row>
    <row r="126" spans="1:11" ht="15" customHeight="1" x14ac:dyDescent="0.25">
      <c r="F126" s="172"/>
      <c r="G126" s="172"/>
      <c r="H126" s="172"/>
    </row>
    <row r="127" spans="1:11" ht="15" customHeight="1" x14ac:dyDescent="0.25">
      <c r="F127" s="172"/>
      <c r="G127" s="172"/>
      <c r="H127" s="172"/>
    </row>
    <row r="128" spans="1:11" ht="15" customHeight="1" x14ac:dyDescent="0.25">
      <c r="F128" s="172"/>
      <c r="G128" s="172"/>
      <c r="H128" s="172"/>
    </row>
    <row r="129" spans="6:9" ht="15" customHeight="1" x14ac:dyDescent="0.25">
      <c r="F129" s="172"/>
      <c r="G129" s="172"/>
      <c r="H129" s="172"/>
    </row>
    <row r="130" spans="6:9" ht="15" customHeight="1" x14ac:dyDescent="0.25">
      <c r="F130" s="172"/>
      <c r="G130" s="172"/>
      <c r="H130" s="172"/>
    </row>
    <row r="131" spans="6:9" ht="15" customHeight="1" x14ac:dyDescent="0.25">
      <c r="F131" s="172"/>
      <c r="G131" s="172"/>
      <c r="H131" s="172"/>
    </row>
    <row r="132" spans="6:9" ht="15" customHeight="1" x14ac:dyDescent="0.25">
      <c r="F132" s="172"/>
      <c r="G132" s="172"/>
      <c r="H132" s="172"/>
    </row>
    <row r="133" spans="6:9" ht="15" customHeight="1" x14ac:dyDescent="0.25">
      <c r="F133" s="172"/>
      <c r="G133" s="172"/>
      <c r="H133" s="172"/>
    </row>
    <row r="134" spans="6:9" ht="15" customHeight="1" x14ac:dyDescent="0.25">
      <c r="F134" s="172"/>
      <c r="G134" s="172"/>
      <c r="H134" s="172"/>
    </row>
    <row r="135" spans="6:9" ht="15" customHeight="1" x14ac:dyDescent="0.25">
      <c r="F135" s="172"/>
      <c r="G135" s="172"/>
      <c r="H135" s="172"/>
    </row>
    <row r="136" spans="6:9" ht="15" customHeight="1" x14ac:dyDescent="0.25">
      <c r="F136" s="172"/>
      <c r="G136" s="172"/>
      <c r="H136" s="172"/>
    </row>
    <row r="143" spans="6:9" x14ac:dyDescent="0.25">
      <c r="I143" s="236"/>
    </row>
  </sheetData>
  <mergeCells count="9">
    <mergeCell ref="E11:E12"/>
    <mergeCell ref="A13:D13"/>
    <mergeCell ref="A42:B42"/>
    <mergeCell ref="A46:D46"/>
    <mergeCell ref="A108:B108"/>
    <mergeCell ref="A11:A12"/>
    <mergeCell ref="B11:B12"/>
    <mergeCell ref="C11:C12"/>
    <mergeCell ref="D11:D12"/>
  </mergeCells>
  <pageMargins left="0.7" right="0.7" top="0.75" bottom="0.75" header="0.3" footer="0.3"/>
  <pageSetup scale="14" fitToHeight="2"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9"/>
  <sheetViews>
    <sheetView topLeftCell="A4" zoomScale="96" zoomScaleNormal="96" workbookViewId="0">
      <selection activeCell="G6" sqref="G6"/>
    </sheetView>
  </sheetViews>
  <sheetFormatPr baseColWidth="10" defaultColWidth="10.42578125" defaultRowHeight="15" x14ac:dyDescent="0.25"/>
  <cols>
    <col min="1" max="1" width="32.140625" style="179" customWidth="1"/>
    <col min="2" max="2" width="30.140625" style="183" customWidth="1"/>
    <col min="3" max="3" width="14" style="179" customWidth="1"/>
    <col min="4" max="4" width="9" style="180" customWidth="1"/>
    <col min="5" max="5" width="12.5703125" style="181" customWidth="1"/>
    <col min="6" max="6" width="12.85546875" style="182" customWidth="1"/>
    <col min="7" max="7" width="17.140625" style="183" customWidth="1"/>
    <col min="8" max="8" width="14.5703125" style="183" customWidth="1"/>
    <col min="9" max="9" width="19.42578125" style="183" customWidth="1"/>
    <col min="10" max="16384" width="10.42578125" style="183"/>
  </cols>
  <sheetData>
    <row r="1" spans="1:9" ht="29.25" customHeight="1" x14ac:dyDescent="0.25">
      <c r="A1" s="373" t="s">
        <v>70</v>
      </c>
      <c r="B1" s="373"/>
    </row>
    <row r="2" spans="1:9" x14ac:dyDescent="0.25">
      <c r="A2" s="184" t="s">
        <v>64</v>
      </c>
      <c r="B2" s="184"/>
      <c r="C2" s="184"/>
      <c r="D2" s="184"/>
      <c r="E2" s="185"/>
      <c r="F2" s="186"/>
    </row>
    <row r="3" spans="1:9" s="187" customFormat="1" ht="26.1" customHeight="1" x14ac:dyDescent="0.3">
      <c r="A3" s="374" t="s">
        <v>71</v>
      </c>
      <c r="B3" s="374"/>
      <c r="C3" s="374"/>
      <c r="D3" s="374"/>
      <c r="E3" s="374"/>
      <c r="F3" s="375"/>
      <c r="G3" s="376" t="s">
        <v>63</v>
      </c>
      <c r="H3" s="376"/>
      <c r="I3" s="376"/>
    </row>
    <row r="4" spans="1:9" ht="60.6" customHeight="1" x14ac:dyDescent="0.25">
      <c r="A4" s="188" t="s">
        <v>72</v>
      </c>
      <c r="B4" s="189" t="s">
        <v>73</v>
      </c>
      <c r="C4" s="189" t="s">
        <v>74</v>
      </c>
      <c r="D4" s="190" t="s">
        <v>75</v>
      </c>
      <c r="E4" s="191" t="s">
        <v>76</v>
      </c>
      <c r="F4" s="192" t="s">
        <v>77</v>
      </c>
      <c r="G4" s="174" t="s">
        <v>65</v>
      </c>
      <c r="H4" s="174" t="s">
        <v>66</v>
      </c>
      <c r="I4" s="174" t="s">
        <v>67</v>
      </c>
    </row>
    <row r="5" spans="1:9" s="199" customFormat="1" ht="37.5" customHeight="1" x14ac:dyDescent="0.25">
      <c r="A5" s="193" t="s">
        <v>78</v>
      </c>
      <c r="B5" s="194" t="s">
        <v>79</v>
      </c>
      <c r="C5" s="194" t="s">
        <v>80</v>
      </c>
      <c r="D5" s="195">
        <v>2</v>
      </c>
      <c r="E5" s="196">
        <v>1272500</v>
      </c>
      <c r="F5" s="197">
        <f>D5*E5</f>
        <v>2545000</v>
      </c>
      <c r="G5" s="198"/>
      <c r="H5" s="198"/>
      <c r="I5" s="198"/>
    </row>
    <row r="6" spans="1:9" s="199" customFormat="1" ht="75" x14ac:dyDescent="0.25">
      <c r="A6" s="200" t="s">
        <v>81</v>
      </c>
      <c r="B6" s="194" t="s">
        <v>82</v>
      </c>
      <c r="C6" s="194" t="s">
        <v>83</v>
      </c>
      <c r="D6" s="195">
        <v>25</v>
      </c>
      <c r="E6" s="181">
        <v>632798</v>
      </c>
      <c r="F6" s="197">
        <f>D6*E6</f>
        <v>15819950</v>
      </c>
      <c r="G6" s="198"/>
      <c r="H6" s="198"/>
      <c r="I6" s="198"/>
    </row>
    <row r="7" spans="1:9" s="205" customFormat="1" ht="60" x14ac:dyDescent="0.25">
      <c r="A7" s="201" t="s">
        <v>84</v>
      </c>
      <c r="B7" s="194" t="s">
        <v>85</v>
      </c>
      <c r="C7" s="194" t="s">
        <v>86</v>
      </c>
      <c r="D7" s="202">
        <v>25</v>
      </c>
      <c r="E7" s="203">
        <v>747121.08</v>
      </c>
      <c r="F7" s="197">
        <f>D7*E7</f>
        <v>18678027</v>
      </c>
      <c r="G7" s="204"/>
      <c r="H7" s="204"/>
      <c r="I7" s="204"/>
    </row>
    <row r="8" spans="1:9" x14ac:dyDescent="0.25">
      <c r="A8" s="206" t="s">
        <v>11</v>
      </c>
      <c r="B8" s="207"/>
      <c r="C8" s="208"/>
      <c r="D8" s="209"/>
      <c r="E8" s="210"/>
      <c r="F8" s="211">
        <f>SUM(F5:F7)</f>
        <v>37042977</v>
      </c>
      <c r="G8" s="207"/>
      <c r="H8" s="207"/>
      <c r="I8" s="207"/>
    </row>
    <row r="9" spans="1:9" x14ac:dyDescent="0.25">
      <c r="F9" s="212"/>
    </row>
  </sheetData>
  <mergeCells count="3">
    <mergeCell ref="A1:B1"/>
    <mergeCell ref="A3:F3"/>
    <mergeCell ref="G3:I3"/>
  </mergeCells>
  <pageMargins left="0.7" right="0.7" top="0.75" bottom="0.75" header="0.3" footer="0.3"/>
  <pageSetup paperSize="9" scale="8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DEPOT EN TRANSIT</vt:lpstr>
      <vt:lpstr>LIVRE BANQUE</vt:lpstr>
      <vt:lpstr>RECONCILIATION</vt:lpstr>
      <vt:lpstr>CHEQUE EN TRANSIT</vt:lpstr>
      <vt:lpstr>LISTE DE TRANSACTION </vt:lpstr>
      <vt:lpstr>Detail Budget</vt:lpstr>
      <vt:lpstr>Synthese  Budget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E.Y.E</dc:creator>
  <cp:lastModifiedBy>PBC</cp:lastModifiedBy>
  <cp:lastPrinted>2024-09-05T12:32:45Z</cp:lastPrinted>
  <dcterms:created xsi:type="dcterms:W3CDTF">2024-01-29T16:07:58Z</dcterms:created>
  <dcterms:modified xsi:type="dcterms:W3CDTF">2024-09-05T12:35:41Z</dcterms:modified>
</cp:coreProperties>
</file>