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BC\Documents\"/>
    </mc:Choice>
  </mc:AlternateContent>
  <bookViews>
    <workbookView xWindow="0" yWindow="0" windowWidth="20490" windowHeight="8385" activeTab="4"/>
  </bookViews>
  <sheets>
    <sheet name="DEPOT EN TRANSIT" sheetId="6" r:id="rId1"/>
    <sheet name="LIVRE BANQUE" sheetId="5" r:id="rId2"/>
    <sheet name="RECONCILIATION" sheetId="4" r:id="rId3"/>
    <sheet name="CHEQUE EN TRANSIT" sheetId="3" r:id="rId4"/>
    <sheet name="LISTE DE TRANSACTION " sheetId="2" r:id="rId5"/>
    <sheet name="Detail Budget" sheetId="14" r:id="rId6"/>
    <sheet name="Synthese  Budget " sheetId="13" r:id="rId7"/>
  </sheets>
  <externalReferences>
    <externalReference r:id="rId8"/>
    <externalReference r:id="rId9"/>
  </externalReferences>
  <definedNames>
    <definedName name="_xlnm._FilterDatabase" localSheetId="4" hidden="1">'LISTE DE TRANSACTION '!$A$9:$E$17</definedName>
    <definedName name="_xlnm._FilterDatabase" localSheetId="1" hidden="1">'LIVRE BANQUE'!$A$11:$H$36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4" l="1"/>
  <c r="G115" i="14"/>
  <c r="H113" i="14"/>
  <c r="G114" i="14"/>
  <c r="G113" i="14"/>
  <c r="F5" i="13" l="1"/>
  <c r="H105" i="14"/>
  <c r="H106" i="14"/>
  <c r="H104" i="14"/>
  <c r="H100" i="14"/>
  <c r="H101" i="14"/>
  <c r="G102" i="14"/>
  <c r="H99" i="14"/>
  <c r="H89" i="14"/>
  <c r="H90" i="14"/>
  <c r="H91" i="14"/>
  <c r="H92" i="14"/>
  <c r="H93" i="14"/>
  <c r="H94" i="14"/>
  <c r="H95" i="14"/>
  <c r="H96" i="14"/>
  <c r="H88" i="14"/>
  <c r="H8" i="14"/>
  <c r="H72" i="14"/>
  <c r="H73" i="14"/>
  <c r="H74" i="14"/>
  <c r="H75" i="14"/>
  <c r="H76" i="14"/>
  <c r="H77" i="14"/>
  <c r="H78" i="14"/>
  <c r="H79" i="14"/>
  <c r="H80" i="14"/>
  <c r="H81" i="14"/>
  <c r="H82" i="14"/>
  <c r="H84" i="14"/>
  <c r="H85" i="14"/>
  <c r="G86" i="14"/>
  <c r="H71" i="14"/>
  <c r="H58" i="14"/>
  <c r="G69" i="14"/>
  <c r="H51" i="14"/>
  <c r="H52" i="14"/>
  <c r="H53" i="14"/>
  <c r="H54" i="14"/>
  <c r="H55" i="14"/>
  <c r="H56" i="14"/>
  <c r="H57" i="14"/>
  <c r="H59" i="14"/>
  <c r="H60" i="14"/>
  <c r="H61" i="14"/>
  <c r="H62" i="14"/>
  <c r="H63" i="14"/>
  <c r="H64" i="14"/>
  <c r="H65" i="14"/>
  <c r="H66" i="14"/>
  <c r="H67" i="14"/>
  <c r="H68" i="14"/>
  <c r="H50" i="14"/>
  <c r="H48" i="14"/>
  <c r="H47" i="14"/>
  <c r="H35" i="14"/>
  <c r="H18" i="14"/>
  <c r="H19" i="14"/>
  <c r="H20" i="14"/>
  <c r="H21" i="14"/>
  <c r="H22" i="14"/>
  <c r="H23" i="14"/>
  <c r="H24" i="14"/>
  <c r="H25" i="14"/>
  <c r="H26" i="14"/>
  <c r="H27" i="14"/>
  <c r="H28" i="14"/>
  <c r="H29" i="14"/>
  <c r="H30" i="14"/>
  <c r="H31" i="14"/>
  <c r="H32" i="14"/>
  <c r="H33" i="14"/>
  <c r="H34" i="14"/>
  <c r="H17" i="14"/>
  <c r="H15" i="14"/>
  <c r="H14" i="14"/>
  <c r="F107" i="14"/>
  <c r="H39" i="14"/>
  <c r="G40" i="14"/>
  <c r="G42" i="14" s="1"/>
  <c r="G43" i="14" s="1"/>
  <c r="G44" i="14" s="1"/>
  <c r="H7" i="14"/>
  <c r="H6" i="14"/>
  <c r="E17" i="2"/>
  <c r="G108" i="14" l="1"/>
  <c r="H36" i="14"/>
  <c r="H107" i="14"/>
  <c r="H10" i="14"/>
  <c r="H115" i="14" s="1"/>
  <c r="F83" i="14" l="1"/>
  <c r="H83" i="14" s="1"/>
  <c r="F38" i="14"/>
  <c r="H38" i="14" s="1"/>
  <c r="F102" i="14" l="1"/>
  <c r="H102" i="14" l="1"/>
  <c r="I96" i="14"/>
  <c r="F97" i="14"/>
  <c r="H97" i="14" s="1"/>
  <c r="I72" i="14"/>
  <c r="I85" i="14"/>
  <c r="J72" i="14"/>
  <c r="F86" i="14"/>
  <c r="G36" i="5"/>
  <c r="I68" i="14"/>
  <c r="F69" i="14"/>
  <c r="H69" i="14" l="1"/>
  <c r="H86" i="14"/>
  <c r="F108" i="14"/>
  <c r="F114" i="14" s="1"/>
  <c r="F40" i="14"/>
  <c r="I35" i="14"/>
  <c r="F36" i="14"/>
  <c r="F10" i="14"/>
  <c r="F115" i="14" s="1"/>
  <c r="F42" i="14" l="1"/>
  <c r="F43" i="14" s="1"/>
  <c r="F44" i="14" s="1"/>
  <c r="H40" i="14"/>
  <c r="H108" i="14"/>
  <c r="H114" i="14"/>
  <c r="H15" i="5"/>
  <c r="H16" i="5" s="1"/>
  <c r="H17" i="5" s="1"/>
  <c r="H18" i="5" s="1"/>
  <c r="H19" i="5" s="1"/>
  <c r="H20" i="5" s="1"/>
  <c r="H21" i="5" s="1"/>
  <c r="H22" i="5" s="1"/>
  <c r="H23" i="5" s="1"/>
  <c r="H24" i="5" s="1"/>
  <c r="H25" i="5" s="1"/>
  <c r="H26" i="5" s="1"/>
  <c r="H27" i="5" s="1"/>
  <c r="H28" i="5" s="1"/>
  <c r="H29" i="5" s="1"/>
  <c r="H30" i="5" s="1"/>
  <c r="H31" i="5" s="1"/>
  <c r="H32" i="5" s="1"/>
  <c r="H33" i="5" s="1"/>
  <c r="H34" i="5" s="1"/>
  <c r="H35" i="5" s="1"/>
  <c r="F36" i="5"/>
  <c r="H12" i="5"/>
  <c r="H13" i="5" s="1"/>
  <c r="H14" i="5" s="1"/>
  <c r="H42" i="14" l="1"/>
  <c r="H36" i="5"/>
  <c r="E88" i="14"/>
  <c r="H43" i="14" l="1"/>
  <c r="J88" i="14"/>
  <c r="I88" i="14"/>
  <c r="D106" i="14"/>
  <c r="E106" i="14" s="1"/>
  <c r="E105" i="14"/>
  <c r="E104" i="14"/>
  <c r="C101" i="14"/>
  <c r="E101" i="14" s="1"/>
  <c r="E100" i="14"/>
  <c r="D99" i="14"/>
  <c r="E99" i="14" s="1"/>
  <c r="E95" i="14"/>
  <c r="E94" i="14"/>
  <c r="E93" i="14"/>
  <c r="E92" i="14"/>
  <c r="E91" i="14"/>
  <c r="E90" i="14"/>
  <c r="E89" i="14"/>
  <c r="E84" i="14"/>
  <c r="C83" i="14"/>
  <c r="E83" i="14" s="1"/>
  <c r="E82" i="14"/>
  <c r="E81" i="14"/>
  <c r="E80" i="14"/>
  <c r="E79" i="14"/>
  <c r="E78" i="14"/>
  <c r="E77" i="14"/>
  <c r="E76" i="14"/>
  <c r="E75" i="14"/>
  <c r="E74" i="14"/>
  <c r="E73" i="14"/>
  <c r="E71" i="14"/>
  <c r="E67" i="14"/>
  <c r="E66" i="14"/>
  <c r="E65" i="14"/>
  <c r="E64" i="14"/>
  <c r="E63" i="14"/>
  <c r="E62" i="14"/>
  <c r="E61" i="14"/>
  <c r="E60" i="14"/>
  <c r="E59" i="14"/>
  <c r="E58" i="14"/>
  <c r="E57" i="14"/>
  <c r="E56" i="14"/>
  <c r="E55" i="14"/>
  <c r="E54" i="14"/>
  <c r="E53" i="14"/>
  <c r="E52" i="14"/>
  <c r="E51" i="14"/>
  <c r="E50" i="14"/>
  <c r="E47" i="14"/>
  <c r="D39" i="14"/>
  <c r="E39" i="14" s="1"/>
  <c r="D38" i="14"/>
  <c r="E38" i="14" s="1"/>
  <c r="E34" i="14"/>
  <c r="E33" i="14"/>
  <c r="E32" i="14"/>
  <c r="E31" i="14"/>
  <c r="E30" i="14"/>
  <c r="E29" i="14"/>
  <c r="E28" i="14"/>
  <c r="E27" i="14"/>
  <c r="E26" i="14"/>
  <c r="E25" i="14"/>
  <c r="E24" i="14"/>
  <c r="E23" i="14"/>
  <c r="E22" i="14"/>
  <c r="E21" i="14"/>
  <c r="E20" i="14"/>
  <c r="E19" i="14"/>
  <c r="E18" i="14"/>
  <c r="E17" i="14"/>
  <c r="E14" i="14"/>
  <c r="E9" i="14"/>
  <c r="J9" i="14" s="1"/>
  <c r="E8" i="14"/>
  <c r="E7" i="14"/>
  <c r="E6" i="14"/>
  <c r="F7" i="13"/>
  <c r="F6" i="13"/>
  <c r="F8" i="13"/>
  <c r="I39" i="14" l="1"/>
  <c r="J39" i="14"/>
  <c r="J101" i="14"/>
  <c r="I101" i="14"/>
  <c r="E10" i="14"/>
  <c r="J10" i="14" s="1"/>
  <c r="J6" i="14"/>
  <c r="I6" i="14"/>
  <c r="E15" i="14"/>
  <c r="I14" i="14"/>
  <c r="J14" i="14"/>
  <c r="J20" i="14"/>
  <c r="I20" i="14"/>
  <c r="J24" i="14"/>
  <c r="I24" i="14"/>
  <c r="J28" i="14"/>
  <c r="I28" i="14"/>
  <c r="J32" i="14"/>
  <c r="I32" i="14"/>
  <c r="J51" i="14"/>
  <c r="I51" i="14"/>
  <c r="E69" i="14"/>
  <c r="J55" i="14"/>
  <c r="I55" i="14"/>
  <c r="J59" i="14"/>
  <c r="I59" i="14"/>
  <c r="J63" i="14"/>
  <c r="I63" i="14"/>
  <c r="J67" i="14"/>
  <c r="I67" i="14"/>
  <c r="I75" i="14"/>
  <c r="J75" i="14"/>
  <c r="I79" i="14"/>
  <c r="J79" i="14"/>
  <c r="I83" i="14"/>
  <c r="J83" i="14"/>
  <c r="J90" i="14"/>
  <c r="I90" i="14"/>
  <c r="J94" i="14"/>
  <c r="I94" i="14"/>
  <c r="I106" i="14"/>
  <c r="J106" i="14"/>
  <c r="I7" i="14"/>
  <c r="J7" i="14"/>
  <c r="E36" i="14"/>
  <c r="J36" i="14" s="1"/>
  <c r="I17" i="14"/>
  <c r="J17" i="14"/>
  <c r="J21" i="14"/>
  <c r="I21" i="14"/>
  <c r="J25" i="14"/>
  <c r="I25" i="14"/>
  <c r="J29" i="14"/>
  <c r="I29" i="14"/>
  <c r="J33" i="14"/>
  <c r="I33" i="14"/>
  <c r="J52" i="14"/>
  <c r="I52" i="14"/>
  <c r="J56" i="14"/>
  <c r="I56" i="14"/>
  <c r="J60" i="14"/>
  <c r="I60" i="14"/>
  <c r="J64" i="14"/>
  <c r="I64" i="14"/>
  <c r="J71" i="14"/>
  <c r="I71" i="14"/>
  <c r="E86" i="14"/>
  <c r="I76" i="14"/>
  <c r="J76" i="14"/>
  <c r="J80" i="14"/>
  <c r="I80" i="14"/>
  <c r="I84" i="14"/>
  <c r="J84" i="14"/>
  <c r="J91" i="14"/>
  <c r="I91" i="14"/>
  <c r="J95" i="14"/>
  <c r="I95" i="14"/>
  <c r="H44" i="14"/>
  <c r="J8" i="14"/>
  <c r="I8" i="14"/>
  <c r="J18" i="14"/>
  <c r="I18" i="14"/>
  <c r="J22" i="14"/>
  <c r="I22" i="14"/>
  <c r="J26" i="14"/>
  <c r="I26" i="14"/>
  <c r="J30" i="14"/>
  <c r="I30" i="14"/>
  <c r="J34" i="14"/>
  <c r="I34" i="14"/>
  <c r="E48" i="14"/>
  <c r="J47" i="14"/>
  <c r="I47" i="14"/>
  <c r="J53" i="14"/>
  <c r="I53" i="14"/>
  <c r="J57" i="14"/>
  <c r="I57" i="14"/>
  <c r="J61" i="14"/>
  <c r="I61" i="14"/>
  <c r="J65" i="14"/>
  <c r="I65" i="14"/>
  <c r="J73" i="14"/>
  <c r="I73" i="14"/>
  <c r="J77" i="14"/>
  <c r="I77" i="14"/>
  <c r="J81" i="14"/>
  <c r="I81" i="14"/>
  <c r="E97" i="14"/>
  <c r="J92" i="14"/>
  <c r="I92" i="14"/>
  <c r="E102" i="14"/>
  <c r="J102" i="14" s="1"/>
  <c r="J99" i="14"/>
  <c r="I99" i="14"/>
  <c r="I104" i="14"/>
  <c r="E107" i="14"/>
  <c r="J104" i="14"/>
  <c r="J19" i="14"/>
  <c r="I19" i="14"/>
  <c r="J23" i="14"/>
  <c r="I23" i="14"/>
  <c r="J27" i="14"/>
  <c r="I27" i="14"/>
  <c r="J31" i="14"/>
  <c r="I31" i="14"/>
  <c r="E40" i="14"/>
  <c r="J38" i="14"/>
  <c r="I38" i="14"/>
  <c r="J50" i="14"/>
  <c r="I50" i="14"/>
  <c r="J54" i="14"/>
  <c r="I54" i="14"/>
  <c r="J58" i="14"/>
  <c r="I58" i="14"/>
  <c r="J62" i="14"/>
  <c r="I62" i="14"/>
  <c r="J66" i="14"/>
  <c r="I66" i="14"/>
  <c r="I74" i="14"/>
  <c r="J74" i="14"/>
  <c r="J78" i="14"/>
  <c r="I78" i="14"/>
  <c r="J82" i="14"/>
  <c r="I82" i="14"/>
  <c r="J89" i="14"/>
  <c r="I89" i="14"/>
  <c r="J93" i="14"/>
  <c r="I93" i="14"/>
  <c r="J100" i="14"/>
  <c r="I100" i="14"/>
  <c r="I105" i="14"/>
  <c r="J105" i="14"/>
  <c r="D7" i="6"/>
  <c r="E27" i="4"/>
  <c r="C27" i="4"/>
  <c r="C22" i="4"/>
  <c r="F17" i="4"/>
  <c r="F19" i="4" s="1"/>
  <c r="C16" i="4"/>
  <c r="D16" i="3"/>
  <c r="F39" i="3"/>
  <c r="I97" i="14" l="1"/>
  <c r="J97" i="14"/>
  <c r="I107" i="14"/>
  <c r="I86" i="14"/>
  <c r="J86" i="14"/>
  <c r="I69" i="14"/>
  <c r="J69" i="14"/>
  <c r="E42" i="14"/>
  <c r="I40" i="14"/>
  <c r="J40" i="14"/>
  <c r="I102" i="14"/>
  <c r="I15" i="14"/>
  <c r="I36" i="14" s="1"/>
  <c r="J15" i="14"/>
  <c r="I10" i="14"/>
  <c r="E108" i="14"/>
  <c r="J108" i="14" s="1"/>
  <c r="J107" i="14"/>
  <c r="I48" i="14"/>
  <c r="J48" i="14"/>
  <c r="F30" i="4"/>
  <c r="E114" i="14" l="1"/>
  <c r="J114" i="14"/>
  <c r="I42" i="14"/>
  <c r="I43" i="14" s="1"/>
  <c r="I44" i="14" s="1"/>
  <c r="I108" i="14"/>
  <c r="I114" i="14" s="1"/>
  <c r="E43" i="14"/>
  <c r="J42" i="14"/>
  <c r="F32" i="4"/>
  <c r="F34" i="4" s="1"/>
  <c r="E44" i="14" l="1"/>
  <c r="J43" i="14"/>
  <c r="J44" i="14" l="1"/>
  <c r="E115" i="14"/>
  <c r="J115" i="14" l="1"/>
  <c r="I115" i="14"/>
</calcChain>
</file>

<file path=xl/comments1.xml><?xml version="1.0" encoding="utf-8"?>
<comments xmlns="http://schemas.openxmlformats.org/spreadsheetml/2006/main">
  <authors>
    <author>lenovo</author>
    <author>Migos Kilos</author>
  </authors>
  <commentList>
    <comment ref="D38" authorId="0" shapeId="0">
      <text>
        <r>
          <rPr>
            <b/>
            <sz val="9"/>
            <color indexed="81"/>
            <rFont val="Tahoma"/>
            <family val="2"/>
          </rPr>
          <t>lenovo:</t>
        </r>
        <r>
          <rPr>
            <sz val="9"/>
            <color indexed="81"/>
            <rFont val="Tahoma"/>
            <family val="2"/>
          </rPr>
          <t xml:space="preserve">
15.000 mulitplier par le nombre des beneficiaires.
 Je propose de donner au moins 10 000*20 jours de formation</t>
        </r>
      </text>
    </comment>
    <comment ref="E38" authorId="0" shapeId="0">
      <text>
        <r>
          <rPr>
            <b/>
            <sz val="9"/>
            <color indexed="81"/>
            <rFont val="Tahoma"/>
            <family val="2"/>
          </rPr>
          <t>lenovo:</t>
        </r>
        <r>
          <rPr>
            <sz val="9"/>
            <color indexed="81"/>
            <rFont val="Tahoma"/>
            <family val="2"/>
          </rPr>
          <t xml:space="preserve">
La somme unitaire de deplacement par jour,mulitiplier par les jours qu'ils auront ces frais de deplacement.
</t>
        </r>
      </text>
    </comment>
    <comment ref="C39" authorId="1" shapeId="0">
      <text>
        <r>
          <rPr>
            <b/>
            <sz val="9"/>
            <color indexed="81"/>
            <rFont val="Tahoma"/>
            <family val="2"/>
          </rPr>
          <t>Migos Kilos:</t>
        </r>
        <r>
          <rPr>
            <sz val="9"/>
            <color indexed="81"/>
            <rFont val="Tahoma"/>
            <family val="2"/>
          </rPr>
          <t xml:space="preserve">
(30assiettes*12jrs)*2mois=720
</t>
        </r>
      </text>
    </comment>
    <comment ref="D84" authorId="0" shapeId="0">
      <text>
        <r>
          <rPr>
            <b/>
            <sz val="9"/>
            <color indexed="81"/>
            <rFont val="Tahoma"/>
            <family val="2"/>
          </rPr>
          <t>lenovo:</t>
        </r>
        <r>
          <rPr>
            <sz val="9"/>
            <color indexed="81"/>
            <rFont val="Tahoma"/>
            <family val="2"/>
          </rPr>
          <t xml:space="preserve">
Location vehicule sans carburant
</t>
        </r>
      </text>
    </comment>
    <comment ref="D99" authorId="0" shapeId="0">
      <text>
        <r>
          <rPr>
            <b/>
            <sz val="9"/>
            <color indexed="81"/>
            <rFont val="Tahoma"/>
            <family val="2"/>
          </rPr>
          <t>lenovo:</t>
        </r>
        <r>
          <rPr>
            <sz val="9"/>
            <color indexed="81"/>
            <rFont val="Tahoma"/>
            <family val="2"/>
          </rPr>
          <t xml:space="preserve">
15000 multiplier par le nombre des beneficiaires. 
</t>
        </r>
      </text>
    </comment>
    <comment ref="C101" authorId="1" shapeId="0">
      <text>
        <r>
          <rPr>
            <b/>
            <sz val="9"/>
            <color indexed="81"/>
            <rFont val="Tahoma"/>
            <family val="2"/>
          </rPr>
          <t>Migos Kilos:</t>
        </r>
        <r>
          <rPr>
            <sz val="9"/>
            <color indexed="81"/>
            <rFont val="Tahoma"/>
            <family val="2"/>
          </rPr>
          <t xml:space="preserve">
(25assiettes*40 jours ouvrables
</t>
        </r>
      </text>
    </comment>
  </commentList>
</comments>
</file>

<file path=xl/sharedStrings.xml><?xml version="1.0" encoding="utf-8"?>
<sst xmlns="http://schemas.openxmlformats.org/spreadsheetml/2006/main" count="438" uniqueCount="277">
  <si>
    <t>Carburant</t>
  </si>
  <si>
    <t>date</t>
  </si>
  <si>
    <t>montant</t>
  </si>
  <si>
    <t>Budget code</t>
  </si>
  <si>
    <t>N° transaction</t>
  </si>
  <si>
    <t>Libéllé</t>
  </si>
  <si>
    <t xml:space="preserve"> </t>
  </si>
  <si>
    <t xml:space="preserve">                 </t>
  </si>
  <si>
    <t>Approuvé par:</t>
  </si>
  <si>
    <t xml:space="preserve">                                        Vérifié par:</t>
  </si>
  <si>
    <t xml:space="preserve">Préparé par:  </t>
  </si>
  <si>
    <t>Total</t>
  </si>
  <si>
    <t>reconciliation Bancaire</t>
  </si>
  <si>
    <t>Liste de cheques ou OP en circulation</t>
  </si>
  <si>
    <t>RAPPORT DE RECONCILIATION BANCAIRE</t>
  </si>
  <si>
    <t>Fin PERIODE :</t>
  </si>
  <si>
    <t>Devise        : FBU</t>
  </si>
  <si>
    <t>Devise</t>
  </si>
  <si>
    <t>BIF</t>
  </si>
  <si>
    <t>1.</t>
  </si>
  <si>
    <t>Solde du relevé bancaire</t>
  </si>
  <si>
    <t>2.</t>
  </si>
  <si>
    <t xml:space="preserve"> liste de Dépots en transit(ou joindre une liste)</t>
  </si>
  <si>
    <t>Voucher#</t>
  </si>
  <si>
    <t>Montant</t>
  </si>
  <si>
    <t>Voir liste ci-jointe</t>
  </si>
  <si>
    <t>Ligne 2 Sous-total</t>
  </si>
  <si>
    <t>3.</t>
  </si>
  <si>
    <t>Somme des lignes 1 et 2</t>
  </si>
  <si>
    <t>4.</t>
  </si>
  <si>
    <t>Liste des chèques en circulation (ou joindre une liste)</t>
  </si>
  <si>
    <t>Date</t>
  </si>
  <si>
    <t>Checque No.</t>
  </si>
  <si>
    <t>Ligne 4 Sous-total</t>
  </si>
  <si>
    <t>5.</t>
  </si>
  <si>
    <t>Inscrivez Articles divers (ou joindre une liste)</t>
  </si>
  <si>
    <t>Details</t>
  </si>
  <si>
    <t xml:space="preserve">               </t>
  </si>
  <si>
    <t>Ligne 5 Sous-total</t>
  </si>
  <si>
    <t>6.</t>
  </si>
  <si>
    <t xml:space="preserve"> Solde Banque ajusté (lignes 3-4 +/- 5)</t>
  </si>
  <si>
    <t>7.</t>
  </si>
  <si>
    <t>Réservez au Solde Banque(à partir du Livre Banque)</t>
  </si>
  <si>
    <t>8.</t>
  </si>
  <si>
    <t>Différence</t>
  </si>
  <si>
    <t xml:space="preserve">Preparé par:  </t>
  </si>
  <si>
    <t xml:space="preserve">            Vérifié par:</t>
  </si>
  <si>
    <t>N°</t>
  </si>
  <si>
    <t>N° de chèque</t>
  </si>
  <si>
    <t>Bénéficiaire</t>
  </si>
  <si>
    <t>Préparé par:</t>
  </si>
  <si>
    <t xml:space="preserve">                          Vérifié par:</t>
  </si>
  <si>
    <t xml:space="preserve">Liste des Depots en Transit </t>
  </si>
  <si>
    <t xml:space="preserve">Date </t>
  </si>
  <si>
    <t>Reçu Num. ou TT Num.</t>
  </si>
  <si>
    <t>TOTAL</t>
  </si>
  <si>
    <t xml:space="preserve">                                                Vérifié par:</t>
  </si>
  <si>
    <t xml:space="preserve">LIVRE BANQUE </t>
  </si>
  <si>
    <t xml:space="preserve">NOM DE L'ORGANISATION: </t>
  </si>
  <si>
    <t xml:space="preserve">Nom du compte bancaire:  </t>
  </si>
  <si>
    <t>solde</t>
  </si>
  <si>
    <t>Taux de consommation</t>
  </si>
  <si>
    <t>Commentaires</t>
  </si>
  <si>
    <t>Depenses premiere Tranche</t>
  </si>
  <si>
    <t>Projet TUBAKARORERO</t>
  </si>
  <si>
    <t>Nombre de descentes</t>
  </si>
  <si>
    <t>Coût unitaire</t>
  </si>
  <si>
    <t>Coût total</t>
  </si>
  <si>
    <t>jour</t>
  </si>
  <si>
    <t>Jour</t>
  </si>
  <si>
    <t xml:space="preserve">EGO INITIATIVE / PAM Channel TV </t>
  </si>
  <si>
    <t>Rapport financier Premiere Tranche</t>
  </si>
  <si>
    <t>Resultat : 50 filles meres formées en gestion financier, en couture et en art culinaires ayant des activités génératrices de revenu</t>
  </si>
  <si>
    <t>Livrables/Moyens de verification</t>
  </si>
  <si>
    <t>unité</t>
  </si>
  <si>
    <t>Quantité</t>
  </si>
  <si>
    <t>Cout unitaire</t>
  </si>
  <si>
    <t>Cout Total</t>
  </si>
  <si>
    <t xml:space="preserve">Activité  1: Identification  et  selection
</t>
  </si>
  <si>
    <t xml:space="preserve"> Liste des beneficiares idéntifiés, TDRs, Rapport</t>
  </si>
  <si>
    <t>province</t>
  </si>
  <si>
    <t xml:space="preserve">Activité I.2: Formation en couture(Formateurs, prise en charge des bénéficiaires, equipements et materiels de formation) </t>
  </si>
  <si>
    <t>Liste de presence, TDRs, Rapport de la formation, achats des équipements (Kit complet), liste du materiel remis,Mini-documentaire sur l'activité</t>
  </si>
  <si>
    <t>personnes</t>
  </si>
  <si>
    <t>Activité 2:  Art Culinaire /Patisserie (Formateurs, prise en charge des bénéficiaires, equipements et materiels de formation)</t>
  </si>
  <si>
    <t>Liste de presence, TDRs, Rapport, Mini documentaire.</t>
  </si>
  <si>
    <t>Formation/Art culinaire: 25 beneficiaires a Muyinga</t>
  </si>
  <si>
    <t xml:space="preserve"> 2.Identification  et  selection</t>
  </si>
  <si>
    <t xml:space="preserve">Unite </t>
  </si>
  <si>
    <t xml:space="preserve">Quantite </t>
  </si>
  <si>
    <t>Prix unitaire</t>
  </si>
  <si>
    <t>Prix total</t>
  </si>
  <si>
    <t>2.1 Identification</t>
  </si>
  <si>
    <t xml:space="preserve">  </t>
  </si>
  <si>
    <t xml:space="preserve"> Deplacement de l'equipe Pam channel Tv</t>
  </si>
  <si>
    <t>Vehicule</t>
  </si>
  <si>
    <t>littre</t>
  </si>
  <si>
    <t>Frais de substance</t>
  </si>
  <si>
    <t>nuite/pers</t>
  </si>
  <si>
    <t xml:space="preserve">Frais de communication </t>
  </si>
  <si>
    <t xml:space="preserve">carte de recharge </t>
  </si>
  <si>
    <t>Total 1</t>
  </si>
  <si>
    <t xml:space="preserve">             Formation en couture  </t>
  </si>
  <si>
    <t>1. Prise en charge du prestataire de formation</t>
  </si>
  <si>
    <t xml:space="preserve">    1.1 Formateur </t>
  </si>
  <si>
    <t xml:space="preserve"> Jour </t>
  </si>
  <si>
    <t>Sous-total 1</t>
  </si>
  <si>
    <t xml:space="preserve"> 2. équipements spécialisés</t>
  </si>
  <si>
    <t>machines à coudre</t>
  </si>
  <si>
    <t xml:space="preserve"> Pces </t>
  </si>
  <si>
    <t>Presses à chaud</t>
  </si>
  <si>
    <t>Pces</t>
  </si>
  <si>
    <t>Metre ruban</t>
  </si>
  <si>
    <t>Tissus</t>
  </si>
  <si>
    <t xml:space="preserve">Fils à coudre /toutes les couleurs </t>
  </si>
  <si>
    <t xml:space="preserve">Table </t>
  </si>
  <si>
    <t xml:space="preserve">Fer à repasser </t>
  </si>
  <si>
    <t xml:space="preserve">Machine de surfilage </t>
  </si>
  <si>
    <t>des machines de découpe</t>
  </si>
  <si>
    <t xml:space="preserve">Tissu en cuir /Simircuir </t>
  </si>
  <si>
    <t>Mettre</t>
  </si>
  <si>
    <t>aiguille</t>
  </si>
  <si>
    <t>paquet</t>
  </si>
  <si>
    <t>late</t>
  </si>
  <si>
    <t>pces</t>
  </si>
  <si>
    <t xml:space="preserve">Coll </t>
  </si>
  <si>
    <t>stylos</t>
  </si>
  <si>
    <t>craie tailleur</t>
  </si>
  <si>
    <t>epingles</t>
  </si>
  <si>
    <t xml:space="preserve"> registre</t>
  </si>
  <si>
    <t>chaises</t>
  </si>
  <si>
    <t>Sous-total 2</t>
  </si>
  <si>
    <t xml:space="preserve"> 4. Prise en charge des bénéficiaires </t>
  </si>
  <si>
    <t xml:space="preserve">4.2 Deplacement </t>
  </si>
  <si>
    <t xml:space="preserve"> 4.3 Dejeuner </t>
  </si>
  <si>
    <t xml:space="preserve"> Jour</t>
  </si>
  <si>
    <t xml:space="preserve"> Sous total 3 </t>
  </si>
  <si>
    <t xml:space="preserve"> 5.Frais de terrain(Bureau,communication) / 7%</t>
  </si>
  <si>
    <t xml:space="preserve">5.1 Contribution aux frais généraux du prestataire </t>
  </si>
  <si>
    <t>Sous total 5</t>
  </si>
  <si>
    <t xml:space="preserve"> Total 2</t>
  </si>
  <si>
    <t>Formation à Muyinga en Art Culinaire (Patisserie)</t>
  </si>
  <si>
    <t xml:space="preserve"> 1.1 Honoraires formateur principal </t>
  </si>
  <si>
    <t xml:space="preserve"> 2. Matériels de formation </t>
  </si>
  <si>
    <t>Construction four</t>
  </si>
  <si>
    <t>Four</t>
  </si>
  <si>
    <t xml:space="preserve"> Platine </t>
  </si>
  <si>
    <t xml:space="preserve"> Cuvettes </t>
  </si>
  <si>
    <t xml:space="preserve"> Table </t>
  </si>
  <si>
    <t xml:space="preserve"> Moule pour le pain</t>
  </si>
  <si>
    <t xml:space="preserve"> Passoir </t>
  </si>
  <si>
    <t xml:space="preserve"> Panneau </t>
  </si>
  <si>
    <t>Stylos</t>
  </si>
  <si>
    <t>Bloc-Notes</t>
  </si>
  <si>
    <t>Paquet</t>
  </si>
  <si>
    <t>Planche</t>
  </si>
  <si>
    <t>moule a cake</t>
  </si>
  <si>
    <t>le rouleau a patesserie</t>
  </si>
  <si>
    <t>balance numerique</t>
  </si>
  <si>
    <t>le fouet</t>
  </si>
  <si>
    <t>le verre doseur ou verre gradue</t>
  </si>
  <si>
    <t>la tourtiere</t>
  </si>
  <si>
    <t>le pinceau alimentaire</t>
  </si>
  <si>
    <t>le rouleau de papier cuisson</t>
  </si>
  <si>
    <t>3. Intrants/consommables de formation</t>
  </si>
  <si>
    <t xml:space="preserve"> Farine </t>
  </si>
  <si>
    <t xml:space="preserve"> Sac </t>
  </si>
  <si>
    <t xml:space="preserve"> Sucres </t>
  </si>
  <si>
    <t xml:space="preserve"> Sac</t>
  </si>
  <si>
    <t xml:space="preserve"> Levure </t>
  </si>
  <si>
    <t xml:space="preserve"> Paquet </t>
  </si>
  <si>
    <t xml:space="preserve"> Eau </t>
  </si>
  <si>
    <t xml:space="preserve"> Bidons </t>
  </si>
  <si>
    <t xml:space="preserve"> Bois de chauffage </t>
  </si>
  <si>
    <t xml:space="preserve"> FF </t>
  </si>
  <si>
    <t xml:space="preserve"> Charbon </t>
  </si>
  <si>
    <t xml:space="preserve"> Sacs </t>
  </si>
  <si>
    <t xml:space="preserve"> Savons </t>
  </si>
  <si>
    <t xml:space="preserve"> Huile de coton </t>
  </si>
  <si>
    <t xml:space="preserve"> Litre </t>
  </si>
  <si>
    <t xml:space="preserve"> Oeufs </t>
  </si>
  <si>
    <t xml:space="preserve"> Lait </t>
  </si>
  <si>
    <t xml:space="preserve"> Ingredients </t>
  </si>
  <si>
    <t>Labrese</t>
  </si>
  <si>
    <t>littres</t>
  </si>
  <si>
    <t>Location vehicule</t>
  </si>
  <si>
    <t>Sous Total 3</t>
  </si>
  <si>
    <t xml:space="preserve"> 4. Fournitures </t>
  </si>
  <si>
    <t xml:space="preserve"> Tableau </t>
  </si>
  <si>
    <t xml:space="preserve"> Craie </t>
  </si>
  <si>
    <t xml:space="preserve"> Boite </t>
  </si>
  <si>
    <t xml:space="preserve"> Chaises </t>
  </si>
  <si>
    <t xml:space="preserve"> Cahiers </t>
  </si>
  <si>
    <t xml:space="preserve"> Pièce </t>
  </si>
  <si>
    <t xml:space="preserve"> Stylos </t>
  </si>
  <si>
    <t xml:space="preserve"> Papiers hygiénique </t>
  </si>
  <si>
    <t xml:space="preserve"> Balaies </t>
  </si>
  <si>
    <t xml:space="preserve"> pièce </t>
  </si>
  <si>
    <t>Sous-total 4</t>
  </si>
  <si>
    <t xml:space="preserve"> 5. Prise en charge des bénéficiaires </t>
  </si>
  <si>
    <t xml:space="preserve">5.1 Deplacement </t>
  </si>
  <si>
    <t xml:space="preserve"> 5.2. Matériel de protection/uniforme </t>
  </si>
  <si>
    <t xml:space="preserve"> 5.3 Restauration </t>
  </si>
  <si>
    <t xml:space="preserve"> Sous total 5. </t>
  </si>
  <si>
    <t>Perdieme du Staff EGO INITIATIVE/PAM Channel TV</t>
  </si>
  <si>
    <t xml:space="preserve">Chef de projet </t>
  </si>
  <si>
    <t>Chargee de suivi</t>
  </si>
  <si>
    <t xml:space="preserve">Techniciens audio visuel </t>
  </si>
  <si>
    <t>Sous total 6</t>
  </si>
  <si>
    <t>6.1 Contribution aux frais généraux du prestataire(7%)</t>
  </si>
  <si>
    <t>Sous total 7</t>
  </si>
  <si>
    <t xml:space="preserve"> Total 3</t>
  </si>
  <si>
    <t>Total général (1+2+3)</t>
  </si>
  <si>
    <t xml:space="preserve">Paiement frais de formation couture et serigraphie a Bjumbura /liste des participants </t>
  </si>
  <si>
    <t xml:space="preserve">Paiement frais de formation su le planning familiale et sante reproductive a Bujumbura  /liste des participants </t>
  </si>
  <si>
    <t xml:space="preserve">Paiement frais de formation  en art culinaire  a  Muyinga  /liste des participants </t>
  </si>
  <si>
    <t xml:space="preserve">Paiement  frais de location vehicule /Haubin </t>
  </si>
  <si>
    <t xml:space="preserve">Paiement frais des formateurs en coutures et / Beatrice </t>
  </si>
  <si>
    <t xml:space="preserve">Paiement frais des formateurs en serigraphie  et / KWIZERA Gibert </t>
  </si>
  <si>
    <t xml:space="preserve"> Paiement avance de demarrage de la construction du four de pain </t>
  </si>
  <si>
    <t>Paiement Frais de mission du staff EGO INITIATIVE/</t>
  </si>
  <si>
    <t xml:space="preserve">Couture Paiement fact n0 6/2024/ITRA </t>
  </si>
  <si>
    <t xml:space="preserve">TOTAL </t>
  </si>
  <si>
    <t xml:space="preserve">EGO INITIATIVE </t>
  </si>
  <si>
    <t xml:space="preserve">PROJET </t>
  </si>
  <si>
    <t>TUBAKARORERO</t>
  </si>
  <si>
    <t>FINANCEMENT</t>
  </si>
  <si>
    <t>CAIRE INTERNATIONALE</t>
  </si>
  <si>
    <t>2.1</t>
  </si>
  <si>
    <t>Paiement Frais de mission du staff EGO INITIATIVE</t>
  </si>
  <si>
    <t xml:space="preserve">Prepare par </t>
  </si>
  <si>
    <t xml:space="preserve">Comptable </t>
  </si>
  <si>
    <t xml:space="preserve">Approuve </t>
  </si>
  <si>
    <t xml:space="preserve">Directeur executif </t>
  </si>
  <si>
    <t xml:space="preserve">Libelle </t>
  </si>
  <si>
    <t xml:space="preserve">Debit </t>
  </si>
  <si>
    <t xml:space="preserve">Credit </t>
  </si>
  <si>
    <t>Solde</t>
  </si>
  <si>
    <t xml:space="preserve">Ego Initiative </t>
  </si>
  <si>
    <t xml:space="preserve">Transfert recu </t>
  </si>
  <si>
    <t xml:space="preserve">OV  </t>
  </si>
  <si>
    <t xml:space="preserve">OV </t>
  </si>
  <si>
    <t xml:space="preserve">ITRA </t>
  </si>
  <si>
    <t xml:space="preserve">WINNER COMPANY </t>
  </si>
  <si>
    <t>Materiel de formation art culunaire  Paiement fact n0 123/24</t>
  </si>
  <si>
    <t xml:space="preserve">IMBUDES </t>
  </si>
  <si>
    <t xml:space="preserve"> Achat des intrants Paiement fact n0 245/24</t>
  </si>
  <si>
    <t>Chq n0</t>
  </si>
  <si>
    <t xml:space="preserve">Miguel IGIRANEZA </t>
  </si>
  <si>
    <t>ATARA ALLIANCE GROUP</t>
  </si>
  <si>
    <t xml:space="preserve"> Fourniture en art culunaire Paiement fact n0 213/24</t>
  </si>
  <si>
    <t xml:space="preserve">NZIHINDURA Branly </t>
  </si>
  <si>
    <t xml:space="preserve">MUKIZA Aubin de Monfort </t>
  </si>
  <si>
    <t xml:space="preserve">Ismael </t>
  </si>
  <si>
    <t xml:space="preserve"> Paiement 1er tranche frais de formateur  en art culunaire   </t>
  </si>
  <si>
    <t xml:space="preserve">Paiement  frais de location vehicule  </t>
  </si>
  <si>
    <t xml:space="preserve">Beatrice </t>
  </si>
  <si>
    <t>kwizera Gilbert</t>
  </si>
  <si>
    <t>Ch n0</t>
  </si>
  <si>
    <t xml:space="preserve">Autres materiels </t>
  </si>
  <si>
    <t xml:space="preserve">pces </t>
  </si>
  <si>
    <t>Paiement Frais de deplacement des beneficiares et frais de mission du staff  EGO INITIATIVE/</t>
  </si>
  <si>
    <t xml:space="preserve">Paiement  frais de location véhicule/Aubin   </t>
  </si>
  <si>
    <t xml:space="preserve">Paiement  deuxième tranche /Ismael </t>
  </si>
  <si>
    <t xml:space="preserve"> Achat farine Paiement fact n°257/2024 /Sinabuhamagaye </t>
  </si>
  <si>
    <t xml:space="preserve">Paiement dernière tranche construction four </t>
  </si>
  <si>
    <t xml:space="preserve">Paiement location Véhicule et carburant  /Aubin </t>
  </si>
  <si>
    <t xml:space="preserve">                      LISTE DES TRANSACTIONS</t>
  </si>
  <si>
    <t>MOIS DE JUILLET /2024</t>
  </si>
  <si>
    <t xml:space="preserve">Depenses mois de juillet </t>
  </si>
  <si>
    <t xml:space="preserve">Total dépenses </t>
  </si>
  <si>
    <t>Paiement Frais de mission du staff EGO INITIATIVE et frais de atelier de cloture d activite</t>
  </si>
  <si>
    <t>Certificat</t>
  </si>
  <si>
    <t>piece</t>
  </si>
  <si>
    <t>Rafraichissement</t>
  </si>
  <si>
    <t>casier</t>
  </si>
  <si>
    <t>6.2 Atelier d evaluation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</si>
</sst>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 _€_-;\-* #,##0.00\ _€_-;_-* &quot;-&quot;??\ _€_-;_-@_-"/>
    <numFmt numFmtId="164" formatCode="_-* #,##0_-;\-* #,##0_-;_-* &quot;-&quot;_-;_-@_-"/>
    <numFmt numFmtId="165" formatCode="_-* #,##0\ _€_-;\-* #,##0\ _€_-;_-* &quot;-&quot;??\ _€_-;_-@_-"/>
    <numFmt numFmtId="166" formatCode="[$-409]d\-mmm\-yy;@"/>
    <numFmt numFmtId="167" formatCode="[$-409]dd\-mmm\-yy;@"/>
    <numFmt numFmtId="168" formatCode="_-* #,##0_-;\-* #,##0_-;_-* &quot;-&quot;??_-;_-@_-"/>
    <numFmt numFmtId="169" formatCode="m/d/yy"/>
    <numFmt numFmtId="170" formatCode="_-* #,##0\ _F_C_F_A_-;\-* #,##0\ _F_C_F_A_-;_-* &quot;-&quot;\ _F_C_F_A_-;_-@_-"/>
    <numFmt numFmtId="171" formatCode="_-* #,##0.00\ _F_C_F_A_-;\-* #,##0.00\ _F_C_F_A_-;_-* &quot;-&quot;??\ _F_C_F_A_-;_-@_-"/>
    <numFmt numFmtId="172" formatCode="_-* #,##0\ _F_C_F_A_-;\-* #,##0\ _F_C_F_A_-;_-* &quot;- &quot;_F_C_F_A_-;_-@_-"/>
    <numFmt numFmtId="173" formatCode="_(* #,##0.00_);_(* \(#,##0.00\);_(* &quot;-&quot;??_);_(@_)"/>
    <numFmt numFmtId="174" formatCode="_(* #,##0_);_(* \(#,##0\);_(* &quot;-&quot;??_);_(@_)"/>
  </numFmts>
  <fonts count="49"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12"/>
      <color theme="1"/>
      <name val="Arial"/>
      <family val="2"/>
    </font>
    <font>
      <sz val="11"/>
      <name val="Arial"/>
      <family val="2"/>
    </font>
    <font>
      <sz val="11"/>
      <color theme="1"/>
      <name val="Arial"/>
      <family val="2"/>
    </font>
    <font>
      <sz val="12"/>
      <color theme="1"/>
      <name val="Calibri"/>
      <family val="2"/>
      <scheme val="minor"/>
    </font>
    <font>
      <sz val="12"/>
      <name val="Arial"/>
      <family val="2"/>
    </font>
    <font>
      <b/>
      <sz val="12"/>
      <name val="Arial"/>
      <family val="2"/>
    </font>
    <font>
      <b/>
      <sz val="12"/>
      <color theme="1"/>
      <name val="Arial"/>
      <family val="2"/>
    </font>
    <font>
      <b/>
      <sz val="11"/>
      <name val="Arial"/>
      <family val="2"/>
    </font>
    <font>
      <b/>
      <sz val="11"/>
      <color theme="1"/>
      <name val="Arial"/>
      <family val="2"/>
    </font>
    <font>
      <b/>
      <sz val="12"/>
      <name val="Book Antiqua"/>
      <family val="1"/>
    </font>
    <font>
      <b/>
      <i/>
      <sz val="12"/>
      <name val="Book Antiqua"/>
      <family val="1"/>
    </font>
    <font>
      <sz val="9"/>
      <name val="Book Antiqua"/>
      <family val="1"/>
    </font>
    <font>
      <sz val="12"/>
      <name val="Book Antiqua"/>
      <family val="1"/>
    </font>
    <font>
      <b/>
      <sz val="12"/>
      <name val="Helv"/>
    </font>
    <font>
      <sz val="12"/>
      <color theme="1"/>
      <name val="Book Antiqua"/>
      <family val="1"/>
    </font>
    <font>
      <sz val="10"/>
      <name val="Book Antiqua"/>
      <family val="1"/>
    </font>
    <font>
      <sz val="12"/>
      <color rgb="FFFF0000"/>
      <name val="Book Antiqua"/>
      <family val="1"/>
    </font>
    <font>
      <b/>
      <sz val="12"/>
      <color theme="1"/>
      <name val="Book Antiqua"/>
      <family val="1"/>
    </font>
    <font>
      <b/>
      <sz val="10"/>
      <name val="Book Antiqua"/>
      <family val="1"/>
    </font>
    <font>
      <b/>
      <sz val="10"/>
      <color theme="1"/>
      <name val="Book Antiqua"/>
      <family val="1"/>
    </font>
    <font>
      <b/>
      <i/>
      <sz val="12"/>
      <name val="Arial"/>
      <family val="2"/>
    </font>
    <font>
      <sz val="14"/>
      <name val="Arial"/>
      <family val="2"/>
    </font>
    <font>
      <b/>
      <sz val="11"/>
      <name val="Calibri"/>
      <family val="2"/>
      <scheme val="minor"/>
    </font>
    <font>
      <sz val="14"/>
      <color theme="1"/>
      <name val="Calibri"/>
      <family val="2"/>
      <scheme val="minor"/>
    </font>
    <font>
      <b/>
      <sz val="11"/>
      <color theme="1"/>
      <name val="Times New Roman"/>
      <family val="1"/>
    </font>
    <font>
      <sz val="11"/>
      <color theme="1"/>
      <name val="Times New Roman"/>
      <family val="1"/>
    </font>
    <font>
      <sz val="11"/>
      <color rgb="FFFF0000"/>
      <name val="Times New Roman"/>
      <family val="1"/>
    </font>
    <font>
      <sz val="11"/>
      <color rgb="FF000000"/>
      <name val="Calibri"/>
      <family val="2"/>
      <charset val="1"/>
    </font>
    <font>
      <sz val="11"/>
      <color theme="0"/>
      <name val="Calibri"/>
      <family val="2"/>
      <scheme val="minor"/>
    </font>
    <font>
      <sz val="12"/>
      <color theme="1"/>
      <name val="Times New Roman"/>
      <family val="2"/>
    </font>
    <font>
      <b/>
      <u/>
      <sz val="11"/>
      <color theme="1"/>
      <name val="Times New Roman"/>
      <family val="1"/>
    </font>
    <font>
      <b/>
      <sz val="14"/>
      <name val="Calibri"/>
      <family val="2"/>
      <scheme val="minor"/>
    </font>
    <font>
      <b/>
      <sz val="9"/>
      <color indexed="81"/>
      <name val="Tahoma"/>
      <family val="2"/>
    </font>
    <font>
      <sz val="9"/>
      <color indexed="81"/>
      <name val="Tahoma"/>
      <family val="2"/>
    </font>
    <font>
      <b/>
      <sz val="14"/>
      <color theme="1"/>
      <name val="Calibri"/>
      <family val="2"/>
      <scheme val="minor"/>
    </font>
    <font>
      <b/>
      <sz val="16"/>
      <color theme="1"/>
      <name val="Calibri"/>
      <family val="2"/>
      <scheme val="minor"/>
    </font>
    <font>
      <b/>
      <sz val="16"/>
      <name val="Arial"/>
      <family val="2"/>
    </font>
    <font>
      <b/>
      <sz val="18"/>
      <name val="Arial"/>
      <family val="2"/>
    </font>
    <font>
      <b/>
      <u/>
      <sz val="14"/>
      <color theme="1"/>
      <name val="Arial"/>
      <family val="2"/>
    </font>
    <font>
      <b/>
      <sz val="14"/>
      <name val="Arial"/>
      <family val="2"/>
    </font>
    <font>
      <sz val="16"/>
      <color theme="1"/>
      <name val="Calibri"/>
      <family val="2"/>
      <scheme val="minor"/>
    </font>
    <font>
      <b/>
      <sz val="18"/>
      <color theme="1"/>
      <name val="Calibri"/>
      <family val="2"/>
      <scheme val="minor"/>
    </font>
    <font>
      <sz val="10"/>
      <name val="Arial"/>
      <family val="2"/>
    </font>
    <font>
      <b/>
      <sz val="16"/>
      <color theme="1"/>
      <name val="Arial"/>
      <family val="2"/>
    </font>
  </fonts>
  <fills count="11">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indexed="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s>
  <borders count="38">
    <border>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medium">
        <color indexed="64"/>
      </top>
      <bottom/>
      <diagonal/>
    </border>
    <border>
      <left/>
      <right style="thin">
        <color auto="1"/>
      </right>
      <top style="thin">
        <color auto="1"/>
      </top>
      <bottom style="thin">
        <color auto="1"/>
      </bottom>
      <diagonal/>
    </border>
    <border>
      <left/>
      <right/>
      <top/>
      <bottom style="thin">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8"/>
      </bottom>
      <diagonal/>
    </border>
    <border>
      <left style="thin">
        <color indexed="8"/>
      </left>
      <right style="double">
        <color indexed="8"/>
      </right>
      <top style="thin">
        <color indexed="8"/>
      </top>
      <bottom/>
      <diagonal/>
    </border>
    <border>
      <left style="thin">
        <color indexed="8"/>
      </left>
      <right style="double">
        <color indexed="8"/>
      </right>
      <top/>
      <bottom style="thin">
        <color indexed="8"/>
      </bottom>
      <diagonal/>
    </border>
    <border>
      <left style="thin">
        <color indexed="64"/>
      </left>
      <right style="double">
        <color indexed="8"/>
      </right>
      <top style="thin">
        <color indexed="64"/>
      </top>
      <bottom/>
      <diagonal/>
    </border>
    <border>
      <left style="thin">
        <color indexed="64"/>
      </left>
      <right style="double">
        <color indexed="8"/>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double">
        <color indexed="8"/>
      </right>
      <top/>
      <bottom style="double">
        <color indexed="8"/>
      </bottom>
      <diagonal/>
    </border>
    <border>
      <left style="thin">
        <color indexed="8"/>
      </left>
      <right style="double">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double">
        <color indexed="8"/>
      </right>
      <top style="thin">
        <color indexed="8"/>
      </top>
      <bottom style="double">
        <color indexed="8"/>
      </bottom>
      <diagonal/>
    </border>
    <border>
      <left/>
      <right style="double">
        <color indexed="8"/>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xf numFmtId="43"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172" fontId="32" fillId="0" borderId="0" applyBorder="0" applyProtection="0"/>
    <xf numFmtId="164" fontId="1" fillId="0" borderId="0" applyFont="0" applyFill="0" applyBorder="0" applyAlignment="0" applyProtection="0"/>
    <xf numFmtId="9" fontId="1" fillId="0" borderId="0" applyFont="0" applyFill="0" applyBorder="0" applyAlignment="0" applyProtection="0"/>
    <xf numFmtId="0" fontId="34" fillId="0" borderId="0"/>
    <xf numFmtId="173" fontId="1" fillId="0" borderId="0" applyFont="0" applyFill="0" applyBorder="0" applyAlignment="0" applyProtection="0"/>
    <xf numFmtId="173" fontId="34" fillId="0" borderId="0" applyFont="0" applyFill="0" applyBorder="0" applyAlignment="0" applyProtection="0"/>
  </cellStyleXfs>
  <cellXfs count="377">
    <xf numFmtId="0" fontId="0" fillId="0" borderId="0" xfId="0"/>
    <xf numFmtId="0" fontId="0" fillId="0" borderId="0" xfId="0" applyAlignment="1">
      <alignment horizontal="left" vertical="top"/>
    </xf>
    <xf numFmtId="165" fontId="4" fillId="0" borderId="0" xfId="1" applyNumberFormat="1" applyFont="1" applyFill="1" applyAlignment="1">
      <alignment horizontal="left" vertical="top"/>
    </xf>
    <xf numFmtId="0" fontId="5" fillId="0" borderId="0" xfId="0" applyFont="1" applyAlignment="1">
      <alignment horizontal="left" vertical="top"/>
    </xf>
    <xf numFmtId="165" fontId="6" fillId="0" borderId="0" xfId="1" applyNumberFormat="1" applyFont="1" applyFill="1" applyAlignment="1">
      <alignment horizontal="left" vertical="top"/>
    </xf>
    <xf numFmtId="0" fontId="7" fillId="0" borderId="0" xfId="0" applyFont="1" applyAlignment="1">
      <alignment horizontal="left" vertical="top"/>
    </xf>
    <xf numFmtId="0" fontId="8" fillId="0" borderId="0" xfId="0" applyFont="1" applyAlignment="1">
      <alignment horizontal="left" vertical="top"/>
    </xf>
    <xf numFmtId="165" fontId="9" fillId="0" borderId="0" xfId="1" applyNumberFormat="1" applyFont="1" applyFill="1" applyAlignment="1">
      <alignment horizontal="left" vertical="top"/>
    </xf>
    <xf numFmtId="0" fontId="9" fillId="0" borderId="0" xfId="0" applyFont="1" applyAlignment="1">
      <alignment horizontal="left"/>
    </xf>
    <xf numFmtId="39" fontId="9" fillId="0" borderId="0" xfId="0" applyNumberFormat="1" applyFont="1"/>
    <xf numFmtId="0" fontId="9" fillId="0" borderId="0" xfId="0" applyFont="1"/>
    <xf numFmtId="39" fontId="9" fillId="0" borderId="0" xfId="0" applyNumberFormat="1" applyFont="1" applyAlignment="1">
      <alignment horizontal="left"/>
    </xf>
    <xf numFmtId="165" fontId="9" fillId="0" borderId="0" xfId="1" applyNumberFormat="1" applyFont="1" applyFill="1" applyBorder="1" applyAlignment="1">
      <alignment horizontal="left" vertical="top"/>
    </xf>
    <xf numFmtId="0" fontId="9" fillId="0" borderId="0" xfId="0" applyFont="1" applyAlignment="1">
      <alignment vertical="top"/>
    </xf>
    <xf numFmtId="39" fontId="9" fillId="0" borderId="0" xfId="0" applyNumberFormat="1" applyFont="1" applyAlignment="1">
      <alignment horizontal="left" vertical="top"/>
    </xf>
    <xf numFmtId="165" fontId="10" fillId="0" borderId="0" xfId="1" applyNumberFormat="1" applyFont="1" applyFill="1" applyBorder="1" applyAlignment="1">
      <alignment horizontal="left" vertical="top"/>
    </xf>
    <xf numFmtId="39" fontId="10" fillId="0" borderId="0" xfId="0" applyNumberFormat="1" applyFont="1" applyAlignment="1">
      <alignment vertical="top"/>
    </xf>
    <xf numFmtId="0" fontId="10" fillId="0" borderId="0" xfId="0" applyFont="1" applyAlignment="1">
      <alignment vertical="top"/>
    </xf>
    <xf numFmtId="0" fontId="9" fillId="0" borderId="0" xfId="0" applyFont="1" applyAlignment="1">
      <alignment horizontal="left" vertical="top"/>
    </xf>
    <xf numFmtId="165" fontId="0" fillId="0" borderId="0" xfId="1" applyNumberFormat="1" applyFont="1" applyAlignment="1">
      <alignment horizontal="left" vertical="top"/>
    </xf>
    <xf numFmtId="165" fontId="0" fillId="0" borderId="0" xfId="0" applyNumberFormat="1" applyAlignment="1">
      <alignment horizontal="left" vertical="top"/>
    </xf>
    <xf numFmtId="3" fontId="0" fillId="0" borderId="0" xfId="0" applyNumberFormat="1" applyAlignment="1">
      <alignment horizontal="left" vertical="top"/>
    </xf>
    <xf numFmtId="165" fontId="11" fillId="3" borderId="3" xfId="1" applyNumberFormat="1" applyFont="1" applyFill="1" applyBorder="1" applyAlignment="1">
      <alignment vertical="top"/>
    </xf>
    <xf numFmtId="1" fontId="9" fillId="3" borderId="7" xfId="0" quotePrefix="1" applyNumberFormat="1" applyFont="1" applyFill="1" applyBorder="1" applyAlignment="1">
      <alignment vertical="top"/>
    </xf>
    <xf numFmtId="165" fontId="12" fillId="3" borderId="3" xfId="1" applyNumberFormat="1" applyFont="1" applyFill="1" applyBorder="1" applyAlignment="1">
      <alignment vertical="top"/>
    </xf>
    <xf numFmtId="0" fontId="12" fillId="3" borderId="3" xfId="0" applyFont="1" applyFill="1" applyBorder="1" applyAlignment="1">
      <alignment horizontal="left" vertical="top" wrapText="1"/>
    </xf>
    <xf numFmtId="1" fontId="10" fillId="3" borderId="3" xfId="0" applyNumberFormat="1" applyFont="1" applyFill="1" applyBorder="1" applyAlignment="1">
      <alignment horizontal="left" vertical="top"/>
    </xf>
    <xf numFmtId="14" fontId="12" fillId="3" borderId="3" xfId="0" applyNumberFormat="1" applyFont="1" applyFill="1" applyBorder="1" applyAlignment="1">
      <alignment horizontal="left" vertical="top"/>
    </xf>
    <xf numFmtId="165" fontId="13" fillId="3" borderId="3" xfId="1" applyNumberFormat="1" applyFont="1" applyFill="1" applyBorder="1" applyAlignment="1">
      <alignment vertical="top"/>
    </xf>
    <xf numFmtId="0" fontId="13" fillId="3" borderId="3" xfId="0" applyFont="1" applyFill="1" applyBorder="1" applyAlignment="1">
      <alignment horizontal="left" vertical="top" wrapText="1"/>
    </xf>
    <xf numFmtId="1" fontId="11" fillId="3" borderId="3" xfId="0" applyNumberFormat="1" applyFont="1" applyFill="1" applyBorder="1" applyAlignment="1">
      <alignment horizontal="left" vertical="top"/>
    </xf>
    <xf numFmtId="14" fontId="13" fillId="3" borderId="3" xfId="0" applyNumberFormat="1" applyFont="1" applyFill="1" applyBorder="1" applyAlignment="1">
      <alignment horizontal="left" vertical="top"/>
    </xf>
    <xf numFmtId="3" fontId="12" fillId="0" borderId="3" xfId="0" applyNumberFormat="1" applyFont="1" applyBorder="1" applyAlignment="1">
      <alignment vertical="top"/>
    </xf>
    <xf numFmtId="0" fontId="10" fillId="0" borderId="3" xfId="0" applyFont="1" applyBorder="1" applyAlignment="1">
      <alignment horizontal="left" vertical="top"/>
    </xf>
    <xf numFmtId="39" fontId="14" fillId="0" borderId="9" xfId="0" applyNumberFormat="1" applyFont="1" applyBorder="1" applyAlignment="1">
      <alignment horizontal="centerContinuous"/>
    </xf>
    <xf numFmtId="39" fontId="14" fillId="0" borderId="10" xfId="0" applyNumberFormat="1" applyFont="1" applyBorder="1" applyAlignment="1">
      <alignment horizontal="centerContinuous"/>
    </xf>
    <xf numFmtId="39" fontId="15" fillId="0" borderId="10" xfId="0" applyNumberFormat="1" applyFont="1" applyBorder="1" applyAlignment="1">
      <alignment horizontal="centerContinuous"/>
    </xf>
    <xf numFmtId="39" fontId="14" fillId="0" borderId="11" xfId="0" applyNumberFormat="1" applyFont="1" applyBorder="1" applyAlignment="1">
      <alignment horizontal="centerContinuous"/>
    </xf>
    <xf numFmtId="0" fontId="16" fillId="0" borderId="0" xfId="0" applyFont="1" applyAlignment="1">
      <alignment wrapText="1"/>
    </xf>
    <xf numFmtId="37" fontId="16" fillId="0" borderId="0" xfId="0" applyNumberFormat="1" applyFont="1"/>
    <xf numFmtId="0" fontId="17" fillId="0" borderId="0" xfId="0" applyFont="1"/>
    <xf numFmtId="39" fontId="14" fillId="0" borderId="12" xfId="0" applyNumberFormat="1" applyFont="1" applyBorder="1" applyAlignment="1">
      <alignment horizontal="centerContinuous"/>
    </xf>
    <xf numFmtId="39" fontId="17" fillId="0" borderId="0" xfId="0" applyNumberFormat="1" applyFont="1" applyAlignment="1">
      <alignment horizontal="centerContinuous"/>
    </xf>
    <xf numFmtId="39" fontId="17" fillId="4" borderId="0" xfId="0" applyNumberFormat="1" applyFont="1" applyFill="1" applyAlignment="1">
      <alignment horizontal="centerContinuous"/>
    </xf>
    <xf numFmtId="39" fontId="14" fillId="4" borderId="13" xfId="0" applyNumberFormat="1" applyFont="1" applyFill="1" applyBorder="1" applyAlignment="1">
      <alignment horizontal="centerContinuous"/>
    </xf>
    <xf numFmtId="0" fontId="17" fillId="0" borderId="0" xfId="0" applyFont="1" applyAlignment="1">
      <alignment wrapText="1"/>
    </xf>
    <xf numFmtId="0" fontId="14" fillId="0" borderId="0" xfId="0" applyFont="1" applyAlignment="1">
      <alignment horizontal="centerContinuous"/>
    </xf>
    <xf numFmtId="39" fontId="14" fillId="0" borderId="12" xfId="0" applyNumberFormat="1" applyFont="1" applyBorder="1" applyAlignment="1">
      <alignment horizontal="left"/>
    </xf>
    <xf numFmtId="39" fontId="14" fillId="0" borderId="13" xfId="0" applyNumberFormat="1" applyFont="1" applyBorder="1" applyAlignment="1">
      <alignment horizontal="left"/>
    </xf>
    <xf numFmtId="166" fontId="14" fillId="0" borderId="0" xfId="0" applyNumberFormat="1" applyFont="1"/>
    <xf numFmtId="0" fontId="17" fillId="0" borderId="13" xfId="0" applyFont="1" applyBorder="1"/>
    <xf numFmtId="39" fontId="14" fillId="0" borderId="12" xfId="0" applyNumberFormat="1" applyFont="1" applyBorder="1"/>
    <xf numFmtId="39" fontId="14" fillId="0" borderId="0" xfId="0" applyNumberFormat="1" applyFont="1"/>
    <xf numFmtId="39" fontId="14" fillId="0" borderId="13" xfId="0" applyNumberFormat="1" applyFont="1" applyBorder="1" applyAlignment="1">
      <alignment horizontal="center"/>
    </xf>
    <xf numFmtId="39" fontId="14" fillId="0" borderId="14" xfId="0" applyNumberFormat="1" applyFont="1" applyBorder="1" applyAlignment="1">
      <alignment horizontal="left"/>
    </xf>
    <xf numFmtId="0" fontId="17" fillId="0" borderId="8" xfId="0" applyFont="1" applyBorder="1"/>
    <xf numFmtId="39" fontId="14" fillId="0" borderId="15" xfId="0" applyNumberFormat="1" applyFont="1" applyBorder="1" applyAlignment="1">
      <alignment horizontal="center"/>
    </xf>
    <xf numFmtId="39" fontId="14" fillId="0" borderId="16" xfId="0" applyNumberFormat="1" applyFont="1" applyBorder="1" applyAlignment="1">
      <alignment horizontal="center"/>
    </xf>
    <xf numFmtId="39" fontId="17" fillId="0" borderId="12" xfId="0" applyNumberFormat="1" applyFont="1" applyBorder="1"/>
    <xf numFmtId="39" fontId="14" fillId="0" borderId="17" xfId="0" applyNumberFormat="1" applyFont="1" applyBorder="1" applyAlignment="1">
      <alignment horizontal="center"/>
    </xf>
    <xf numFmtId="39" fontId="17" fillId="0" borderId="12" xfId="0" applyNumberFormat="1" applyFont="1" applyBorder="1" applyAlignment="1">
      <alignment horizontal="right"/>
    </xf>
    <xf numFmtId="0" fontId="18" fillId="0" borderId="0" xfId="0" applyFont="1"/>
    <xf numFmtId="37" fontId="5" fillId="0" borderId="18" xfId="0" applyNumberFormat="1" applyFont="1" applyBorder="1"/>
    <xf numFmtId="3" fontId="17" fillId="0" borderId="0" xfId="0" applyNumberFormat="1" applyFont="1" applyAlignment="1">
      <alignment wrapText="1"/>
    </xf>
    <xf numFmtId="3" fontId="17" fillId="0" borderId="0" xfId="0" applyNumberFormat="1" applyFont="1"/>
    <xf numFmtId="37" fontId="19" fillId="0" borderId="18" xfId="0" applyNumberFormat="1" applyFont="1" applyBorder="1"/>
    <xf numFmtId="39" fontId="17" fillId="0" borderId="0" xfId="0" applyNumberFormat="1" applyFont="1" applyAlignment="1">
      <alignment horizontal="left"/>
    </xf>
    <xf numFmtId="37" fontId="19" fillId="0" borderId="19" xfId="0" applyNumberFormat="1" applyFont="1" applyBorder="1"/>
    <xf numFmtId="3" fontId="14" fillId="0" borderId="0" xfId="0" applyNumberFormat="1" applyFont="1" applyAlignment="1">
      <alignment wrapText="1"/>
    </xf>
    <xf numFmtId="39" fontId="14" fillId="0" borderId="20" xfId="0" applyNumberFormat="1" applyFont="1" applyBorder="1" applyAlignment="1">
      <alignment horizontal="center"/>
    </xf>
    <xf numFmtId="39" fontId="14" fillId="0" borderId="20" xfId="0" applyNumberFormat="1" applyFont="1" applyBorder="1" applyAlignment="1">
      <alignment horizontal="left"/>
    </xf>
    <xf numFmtId="167" fontId="17" fillId="0" borderId="20" xfId="0" applyNumberFormat="1" applyFont="1" applyBorder="1" applyAlignment="1">
      <alignment horizontal="center"/>
    </xf>
    <xf numFmtId="39" fontId="17" fillId="0" borderId="20" xfId="0" applyNumberFormat="1" applyFont="1" applyBorder="1" applyAlignment="1">
      <alignment horizontal="left"/>
    </xf>
    <xf numFmtId="37" fontId="17" fillId="0" borderId="20" xfId="0" applyNumberFormat="1" applyFont="1" applyBorder="1" applyAlignment="1">
      <alignment horizontal="right"/>
    </xf>
    <xf numFmtId="37" fontId="14" fillId="0" borderId="21" xfId="0" applyNumberFormat="1" applyFont="1" applyBorder="1" applyAlignment="1">
      <alignment horizontal="right"/>
    </xf>
    <xf numFmtId="37" fontId="19" fillId="0" borderId="22" xfId="0" applyNumberFormat="1" applyFont="1" applyBorder="1"/>
    <xf numFmtId="39" fontId="17" fillId="0" borderId="0" xfId="0" quotePrefix="1" applyNumberFormat="1" applyFont="1" applyAlignment="1">
      <alignment horizontal="left"/>
    </xf>
    <xf numFmtId="3" fontId="17" fillId="0" borderId="0" xfId="1" applyNumberFormat="1" applyFont="1"/>
    <xf numFmtId="37" fontId="19" fillId="0" borderId="23" xfId="0" applyNumberFormat="1" applyFont="1" applyBorder="1"/>
    <xf numFmtId="165" fontId="17" fillId="0" borderId="0" xfId="0" applyNumberFormat="1" applyFont="1"/>
    <xf numFmtId="39" fontId="14" fillId="0" borderId="24" xfId="0" applyNumberFormat="1" applyFont="1" applyBorder="1" applyAlignment="1">
      <alignment horizontal="center"/>
    </xf>
    <xf numFmtId="39" fontId="14" fillId="0" borderId="25" xfId="0" applyNumberFormat="1" applyFont="1" applyBorder="1" applyAlignment="1">
      <alignment horizontal="center"/>
    </xf>
    <xf numFmtId="37" fontId="17" fillId="0" borderId="0" xfId="0" applyNumberFormat="1" applyFont="1"/>
    <xf numFmtId="166" fontId="17" fillId="0" borderId="21" xfId="0" applyNumberFormat="1" applyFont="1" applyBorder="1" applyAlignment="1">
      <alignment horizontal="center"/>
    </xf>
    <xf numFmtId="37" fontId="19" fillId="0" borderId="26" xfId="0" applyNumberFormat="1" applyFont="1" applyBorder="1" applyAlignment="1">
      <alignment horizontal="right"/>
    </xf>
    <xf numFmtId="37" fontId="19" fillId="0" borderId="27" xfId="0" applyNumberFormat="1" applyFont="1" applyBorder="1"/>
    <xf numFmtId="37" fontId="14" fillId="0" borderId="20" xfId="0" applyNumberFormat="1" applyFont="1" applyBorder="1" applyAlignment="1">
      <alignment horizontal="center"/>
    </xf>
    <xf numFmtId="37" fontId="19" fillId="0" borderId="28" xfId="0" applyNumberFormat="1" applyFont="1" applyBorder="1"/>
    <xf numFmtId="166" fontId="17" fillId="0" borderId="20" xfId="0" applyNumberFormat="1" applyFont="1" applyBorder="1" applyAlignment="1">
      <alignment horizontal="center"/>
    </xf>
    <xf numFmtId="37" fontId="17" fillId="0" borderId="20" xfId="0" applyNumberFormat="1" applyFont="1" applyBorder="1" applyAlignment="1">
      <alignment horizontal="center"/>
    </xf>
    <xf numFmtId="0" fontId="20" fillId="0" borderId="0" xfId="0" applyFont="1" applyAlignment="1">
      <alignment wrapText="1"/>
    </xf>
    <xf numFmtId="0" fontId="17" fillId="0" borderId="20" xfId="0" applyFont="1" applyBorder="1"/>
    <xf numFmtId="165" fontId="19" fillId="0" borderId="20" xfId="1" applyNumberFormat="1" applyFont="1" applyBorder="1" applyProtection="1"/>
    <xf numFmtId="165" fontId="16" fillId="0" borderId="0" xfId="0" applyNumberFormat="1" applyFont="1" applyAlignment="1">
      <alignment wrapText="1"/>
    </xf>
    <xf numFmtId="165" fontId="19" fillId="0" borderId="23" xfId="1" applyNumberFormat="1" applyFont="1" applyBorder="1" applyProtection="1"/>
    <xf numFmtId="165" fontId="19" fillId="0" borderId="17" xfId="1" applyNumberFormat="1" applyFont="1" applyBorder="1" applyProtection="1"/>
    <xf numFmtId="39" fontId="17" fillId="0" borderId="29" xfId="0" applyNumberFormat="1" applyFont="1" applyBorder="1"/>
    <xf numFmtId="39" fontId="17" fillId="0" borderId="30" xfId="0" applyNumberFormat="1" applyFont="1" applyBorder="1"/>
    <xf numFmtId="165" fontId="5" fillId="3" borderId="20" xfId="1" applyNumberFormat="1" applyFont="1" applyFill="1" applyBorder="1" applyAlignment="1">
      <alignment horizontal="center" vertical="top"/>
    </xf>
    <xf numFmtId="0" fontId="21" fillId="0" borderId="13" xfId="0" applyFont="1" applyBorder="1"/>
    <xf numFmtId="0" fontId="17" fillId="0" borderId="12" xfId="0" applyFont="1" applyBorder="1" applyAlignment="1">
      <alignment wrapText="1"/>
    </xf>
    <xf numFmtId="165" fontId="17" fillId="0" borderId="0" xfId="1" applyNumberFormat="1" applyFont="1"/>
    <xf numFmtId="0" fontId="17" fillId="0" borderId="12" xfId="0" applyFont="1" applyBorder="1"/>
    <xf numFmtId="0" fontId="14" fillId="0" borderId="0" xfId="0" applyFont="1"/>
    <xf numFmtId="0" fontId="22" fillId="0" borderId="0" xfId="0" applyFont="1"/>
    <xf numFmtId="0" fontId="22" fillId="0" borderId="13" xfId="0" applyFont="1" applyBorder="1"/>
    <xf numFmtId="39" fontId="17" fillId="0" borderId="12" xfId="0" applyNumberFormat="1" applyFont="1" applyBorder="1" applyAlignment="1">
      <alignment horizontal="left"/>
    </xf>
    <xf numFmtId="165" fontId="19" fillId="0" borderId="0" xfId="1" applyNumberFormat="1" applyFont="1" applyBorder="1" applyAlignment="1">
      <alignment horizontal="left" vertical="top"/>
    </xf>
    <xf numFmtId="43" fontId="17" fillId="0" borderId="12" xfId="1" applyFont="1" applyBorder="1" applyAlignment="1">
      <alignment wrapText="1"/>
    </xf>
    <xf numFmtId="39" fontId="23" fillId="0" borderId="0" xfId="0" applyNumberFormat="1" applyFont="1" applyAlignment="1">
      <alignment horizontal="left"/>
    </xf>
    <xf numFmtId="0" fontId="23" fillId="0" borderId="0" xfId="0" applyFont="1"/>
    <xf numFmtId="39" fontId="23" fillId="0" borderId="0" xfId="0" applyNumberFormat="1" applyFont="1"/>
    <xf numFmtId="0" fontId="24" fillId="0" borderId="13" xfId="0" applyFont="1" applyBorder="1"/>
    <xf numFmtId="39" fontId="17" fillId="0" borderId="0" xfId="0" applyNumberFormat="1" applyFont="1"/>
    <xf numFmtId="0" fontId="19" fillId="0" borderId="13" xfId="0" applyFont="1" applyBorder="1"/>
    <xf numFmtId="0" fontId="17" fillId="0" borderId="31" xfId="0" applyFont="1" applyBorder="1"/>
    <xf numFmtId="0" fontId="17" fillId="0" borderId="32" xfId="0" applyFont="1" applyBorder="1"/>
    <xf numFmtId="0" fontId="19" fillId="0" borderId="33" xfId="0" applyFont="1" applyBorder="1"/>
    <xf numFmtId="0" fontId="8" fillId="0" borderId="0" xfId="0" applyFont="1" applyAlignment="1">
      <alignment horizontal="right"/>
    </xf>
    <xf numFmtId="3" fontId="8" fillId="0" borderId="0" xfId="0" applyNumberFormat="1" applyFont="1" applyAlignment="1">
      <alignment horizontal="right"/>
    </xf>
    <xf numFmtId="0" fontId="5" fillId="0" borderId="0" xfId="0" applyFont="1" applyAlignment="1">
      <alignment horizontal="right"/>
    </xf>
    <xf numFmtId="3" fontId="5" fillId="0" borderId="0" xfId="0" applyNumberFormat="1" applyFont="1" applyAlignment="1">
      <alignment horizontal="right"/>
    </xf>
    <xf numFmtId="0" fontId="10" fillId="3" borderId="20" xfId="0" applyFont="1" applyFill="1" applyBorder="1" applyAlignment="1">
      <alignment horizontal="center" vertical="top"/>
    </xf>
    <xf numFmtId="14" fontId="12" fillId="3" borderId="20" xfId="0" applyNumberFormat="1" applyFont="1" applyFill="1" applyBorder="1" applyAlignment="1">
      <alignment horizontal="left" vertical="top"/>
    </xf>
    <xf numFmtId="1" fontId="10" fillId="3" borderId="20" xfId="0" applyNumberFormat="1" applyFont="1" applyFill="1" applyBorder="1" applyAlignment="1">
      <alignment horizontal="left" vertical="top"/>
    </xf>
    <xf numFmtId="0" fontId="10" fillId="3" borderId="20" xfId="0" applyFont="1" applyFill="1" applyBorder="1" applyAlignment="1">
      <alignment horizontal="left" vertical="top"/>
    </xf>
    <xf numFmtId="165" fontId="10" fillId="3" borderId="20" xfId="1" applyNumberFormat="1" applyFont="1" applyFill="1" applyBorder="1" applyAlignment="1">
      <alignment horizontal="left" vertical="top"/>
    </xf>
    <xf numFmtId="0" fontId="8" fillId="0" borderId="0" xfId="0" applyFont="1"/>
    <xf numFmtId="165" fontId="0" fillId="0" borderId="0" xfId="1" applyNumberFormat="1" applyFont="1"/>
    <xf numFmtId="3" fontId="8" fillId="0" borderId="0" xfId="0" applyNumberFormat="1" applyFont="1"/>
    <xf numFmtId="3" fontId="0" fillId="0" borderId="0" xfId="0" applyNumberFormat="1"/>
    <xf numFmtId="3" fontId="8" fillId="3" borderId="0" xfId="0" applyNumberFormat="1" applyFont="1" applyFill="1"/>
    <xf numFmtId="3" fontId="0" fillId="3" borderId="0" xfId="0" applyNumberFormat="1" applyFill="1"/>
    <xf numFmtId="165" fontId="0" fillId="3" borderId="0" xfId="1" applyNumberFormat="1" applyFont="1" applyFill="1"/>
    <xf numFmtId="0" fontId="0" fillId="3" borderId="0" xfId="0" applyFill="1"/>
    <xf numFmtId="0" fontId="8" fillId="3" borderId="0" xfId="0" applyFont="1" applyFill="1"/>
    <xf numFmtId="165" fontId="8" fillId="3" borderId="0" xfId="0" applyNumberFormat="1" applyFont="1" applyFill="1"/>
    <xf numFmtId="165" fontId="3" fillId="3" borderId="0" xfId="1" applyNumberFormat="1" applyFont="1" applyFill="1"/>
    <xf numFmtId="3" fontId="3" fillId="3" borderId="0" xfId="1" applyNumberFormat="1" applyFont="1" applyFill="1"/>
    <xf numFmtId="165" fontId="13" fillId="3" borderId="0" xfId="1" applyNumberFormat="1" applyFont="1" applyFill="1" applyBorder="1" applyAlignment="1">
      <alignment horizontal="left" vertical="top"/>
    </xf>
    <xf numFmtId="14" fontId="13" fillId="3" borderId="0" xfId="0" applyNumberFormat="1" applyFont="1" applyFill="1" applyAlignment="1">
      <alignment horizontal="left" vertical="top"/>
    </xf>
    <xf numFmtId="1" fontId="13" fillId="3" borderId="0" xfId="0" applyNumberFormat="1" applyFont="1" applyFill="1" applyAlignment="1">
      <alignment horizontal="left" vertical="top"/>
    </xf>
    <xf numFmtId="0" fontId="13" fillId="3" borderId="0" xfId="0" applyFont="1" applyFill="1" applyAlignment="1">
      <alignment horizontal="left" vertical="top"/>
    </xf>
    <xf numFmtId="0" fontId="13" fillId="3" borderId="0" xfId="0" applyFont="1" applyFill="1" applyAlignment="1">
      <alignment horizontal="left" vertical="top" wrapText="1"/>
    </xf>
    <xf numFmtId="165" fontId="0" fillId="3" borderId="0" xfId="0" applyNumberFormat="1" applyFill="1"/>
    <xf numFmtId="165" fontId="3" fillId="3" borderId="0" xfId="0" applyNumberFormat="1" applyFont="1" applyFill="1"/>
    <xf numFmtId="165" fontId="5" fillId="3" borderId="0" xfId="0" applyNumberFormat="1" applyFont="1" applyFill="1" applyAlignment="1">
      <alignment horizontal="right"/>
    </xf>
    <xf numFmtId="0" fontId="5" fillId="3" borderId="0" xfId="0" applyFont="1" applyFill="1" applyAlignment="1">
      <alignment horizontal="right" vertical="top"/>
    </xf>
    <xf numFmtId="165" fontId="0" fillId="3" borderId="0" xfId="0" applyNumberFormat="1" applyFill="1" applyAlignment="1">
      <alignment horizontal="right"/>
    </xf>
    <xf numFmtId="0" fontId="9" fillId="3" borderId="0" xfId="0" applyFont="1" applyFill="1" applyAlignment="1">
      <alignment horizontal="right" vertical="top"/>
    </xf>
    <xf numFmtId="3" fontId="2" fillId="3" borderId="0" xfId="0" applyNumberFormat="1" applyFont="1" applyFill="1"/>
    <xf numFmtId="0" fontId="0" fillId="3" borderId="0" xfId="0" applyFill="1" applyAlignment="1">
      <alignment horizontal="left"/>
    </xf>
    <xf numFmtId="165" fontId="0" fillId="3" borderId="0" xfId="0" applyNumberFormat="1" applyFill="1" applyAlignment="1">
      <alignment horizontal="left"/>
    </xf>
    <xf numFmtId="3" fontId="0" fillId="3" borderId="0" xfId="0" applyNumberFormat="1" applyFill="1" applyAlignment="1">
      <alignment horizontal="left"/>
    </xf>
    <xf numFmtId="3" fontId="0" fillId="3" borderId="0" xfId="1" applyNumberFormat="1" applyFont="1" applyFill="1"/>
    <xf numFmtId="0" fontId="6" fillId="0" borderId="0" xfId="0" applyFont="1"/>
    <xf numFmtId="168" fontId="25" fillId="0" borderId="0" xfId="1" applyNumberFormat="1" applyFont="1" applyBorder="1" applyAlignment="1">
      <alignment horizontal="left" vertical="top"/>
    </xf>
    <xf numFmtId="0" fontId="4" fillId="0" borderId="0" xfId="0" applyFont="1"/>
    <xf numFmtId="14" fontId="10" fillId="0" borderId="20" xfId="0" applyNumberFormat="1" applyFont="1" applyBorder="1" applyAlignment="1">
      <alignment horizontal="center" vertical="top"/>
    </xf>
    <xf numFmtId="168" fontId="10" fillId="0" borderId="20" xfId="1" applyNumberFormat="1" applyFont="1" applyFill="1" applyBorder="1" applyAlignment="1">
      <alignment horizontal="left" vertical="top" wrapText="1"/>
    </xf>
    <xf numFmtId="0" fontId="10" fillId="0" borderId="20" xfId="0" applyFont="1" applyBorder="1" applyAlignment="1">
      <alignment horizontal="center" vertical="top"/>
    </xf>
    <xf numFmtId="0" fontId="6" fillId="0" borderId="0" xfId="0" applyFont="1" applyAlignment="1">
      <alignment vertical="top"/>
    </xf>
    <xf numFmtId="0" fontId="4" fillId="0" borderId="0" xfId="0" applyFont="1" applyAlignment="1">
      <alignment vertical="top"/>
    </xf>
    <xf numFmtId="14" fontId="13" fillId="3" borderId="20" xfId="0" applyNumberFormat="1" applyFont="1" applyFill="1" applyBorder="1" applyAlignment="1">
      <alignment horizontal="left" vertical="top"/>
    </xf>
    <xf numFmtId="1" fontId="11" fillId="3" borderId="20" xfId="0" applyNumberFormat="1" applyFont="1" applyFill="1" applyBorder="1" applyAlignment="1">
      <alignment horizontal="left" vertical="top"/>
    </xf>
    <xf numFmtId="0" fontId="13" fillId="3" borderId="20" xfId="0" applyFont="1" applyFill="1" applyBorder="1" applyAlignment="1">
      <alignment horizontal="left" vertical="top" wrapText="1"/>
    </xf>
    <xf numFmtId="165" fontId="5" fillId="3" borderId="20" xfId="1" applyNumberFormat="1" applyFont="1" applyFill="1" applyBorder="1" applyAlignment="1">
      <alignment horizontal="left" vertical="top"/>
    </xf>
    <xf numFmtId="168" fontId="5" fillId="3" borderId="20" xfId="1" quotePrefix="1" applyNumberFormat="1" applyFont="1" applyFill="1" applyBorder="1" applyAlignment="1">
      <alignment horizontal="left" vertical="top"/>
    </xf>
    <xf numFmtId="168" fontId="11" fillId="3" borderId="20" xfId="1" quotePrefix="1" applyNumberFormat="1" applyFont="1" applyFill="1" applyBorder="1" applyAlignment="1">
      <alignment horizontal="left" vertical="top"/>
    </xf>
    <xf numFmtId="0" fontId="27" fillId="0" borderId="0" xfId="0" applyFont="1" applyAlignment="1">
      <alignment vertical="top"/>
    </xf>
    <xf numFmtId="168" fontId="4" fillId="0" borderId="0" xfId="0" applyNumberFormat="1" applyFont="1"/>
    <xf numFmtId="168" fontId="4" fillId="0" borderId="0" xfId="1" applyNumberFormat="1" applyFont="1" applyAlignment="1">
      <alignment horizontal="left" vertical="top"/>
    </xf>
    <xf numFmtId="0" fontId="0" fillId="0" borderId="0" xfId="0" applyAlignment="1">
      <alignment wrapText="1"/>
    </xf>
    <xf numFmtId="0" fontId="0" fillId="0" borderId="20" xfId="0" applyBorder="1" applyAlignment="1">
      <alignment wrapText="1"/>
    </xf>
    <xf numFmtId="0" fontId="2" fillId="5" borderId="20" xfId="0" applyFont="1" applyFill="1" applyBorder="1" applyAlignment="1">
      <alignment vertical="center" wrapText="1"/>
    </xf>
    <xf numFmtId="0" fontId="27" fillId="0" borderId="20" xfId="0" applyFont="1" applyBorder="1" applyAlignment="1">
      <alignment wrapText="1"/>
    </xf>
    <xf numFmtId="0" fontId="27" fillId="0" borderId="0" xfId="0" applyFont="1" applyAlignment="1">
      <alignment wrapText="1"/>
    </xf>
    <xf numFmtId="0" fontId="30" fillId="6" borderId="20" xfId="0" applyFont="1" applyFill="1" applyBorder="1" applyAlignment="1">
      <alignment horizontal="center" wrapText="1"/>
    </xf>
    <xf numFmtId="0" fontId="30" fillId="6" borderId="20" xfId="0" applyFont="1" applyFill="1" applyBorder="1" applyAlignment="1">
      <alignment horizontal="center"/>
    </xf>
    <xf numFmtId="0" fontId="30" fillId="0" borderId="0" xfId="7" applyFont="1" applyAlignment="1">
      <alignment wrapText="1"/>
    </xf>
    <xf numFmtId="0" fontId="30" fillId="0" borderId="0" xfId="7" applyFont="1" applyAlignment="1">
      <alignment horizontal="center"/>
    </xf>
    <xf numFmtId="174" fontId="30" fillId="0" borderId="0" xfId="8" applyNumberFormat="1" applyFont="1"/>
    <xf numFmtId="174" fontId="30" fillId="0" borderId="0" xfId="9" applyNumberFormat="1" applyFont="1"/>
    <xf numFmtId="0" fontId="30" fillId="0" borderId="0" xfId="7" applyFont="1"/>
    <xf numFmtId="0" fontId="29" fillId="0" borderId="0" xfId="7" applyFont="1" applyAlignment="1">
      <alignment vertical="top" wrapText="1"/>
    </xf>
    <xf numFmtId="174" fontId="29" fillId="0" borderId="0" xfId="8" applyNumberFormat="1" applyFont="1" applyBorder="1" applyAlignment="1">
      <alignment vertical="top" wrapText="1"/>
    </xf>
    <xf numFmtId="174" fontId="31" fillId="0" borderId="0" xfId="9" applyNumberFormat="1" applyFont="1" applyBorder="1" applyAlignment="1">
      <alignment horizontal="left" vertical="center" wrapText="1"/>
    </xf>
    <xf numFmtId="0" fontId="35" fillId="0" borderId="0" xfId="7" applyFont="1" applyAlignment="1">
      <alignment vertical="top" wrapText="1"/>
    </xf>
    <xf numFmtId="0" fontId="30" fillId="0" borderId="20" xfId="7" applyFont="1" applyBorder="1" applyAlignment="1">
      <alignment horizontal="left" vertical="top" wrapText="1"/>
    </xf>
    <xf numFmtId="0" fontId="29" fillId="0" borderId="20" xfId="7" applyFont="1" applyBorder="1" applyAlignment="1">
      <alignment horizontal="left" vertical="top" wrapText="1"/>
    </xf>
    <xf numFmtId="0" fontId="29" fillId="0" borderId="20" xfId="7" applyFont="1" applyBorder="1" applyAlignment="1">
      <alignment horizontal="center" vertical="top" wrapText="1"/>
    </xf>
    <xf numFmtId="174" fontId="29" fillId="0" borderId="20" xfId="8" applyNumberFormat="1" applyFont="1" applyFill="1" applyBorder="1" applyAlignment="1">
      <alignment horizontal="left" vertical="top" wrapText="1"/>
    </xf>
    <xf numFmtId="174" fontId="29" fillId="0" borderId="20" xfId="9" applyNumberFormat="1" applyFont="1" applyBorder="1" applyAlignment="1">
      <alignment horizontal="left" vertical="top" wrapText="1"/>
    </xf>
    <xf numFmtId="0" fontId="30" fillId="3" borderId="20" xfId="7" applyFont="1" applyFill="1" applyBorder="1" applyAlignment="1">
      <alignment vertical="top" wrapText="1"/>
    </xf>
    <xf numFmtId="0" fontId="30" fillId="3" borderId="20" xfId="7" applyFont="1" applyFill="1" applyBorder="1" applyAlignment="1">
      <alignment wrapText="1"/>
    </xf>
    <xf numFmtId="0" fontId="30" fillId="3" borderId="20" xfId="7" applyFont="1" applyFill="1" applyBorder="1" applyAlignment="1">
      <alignment horizontal="center" wrapText="1"/>
    </xf>
    <xf numFmtId="174" fontId="30" fillId="3" borderId="20" xfId="8" applyNumberFormat="1" applyFont="1" applyFill="1" applyBorder="1" applyAlignment="1">
      <alignment horizontal="left" wrapText="1"/>
    </xf>
    <xf numFmtId="174" fontId="30" fillId="3" borderId="20" xfId="9" applyNumberFormat="1" applyFont="1" applyFill="1" applyBorder="1" applyAlignment="1">
      <alignment horizontal="left" wrapText="1"/>
    </xf>
    <xf numFmtId="0" fontId="30" fillId="3" borderId="20" xfId="7" applyFont="1" applyFill="1" applyBorder="1"/>
    <xf numFmtId="0" fontId="30" fillId="3" borderId="0" xfId="7" applyFont="1" applyFill="1"/>
    <xf numFmtId="2" fontId="30" fillId="3" borderId="20" xfId="7" applyNumberFormat="1" applyFont="1" applyFill="1" applyBorder="1" applyAlignment="1">
      <alignment vertical="top" wrapText="1"/>
    </xf>
    <xf numFmtId="0" fontId="30" fillId="3" borderId="20" xfId="7" applyFont="1" applyFill="1" applyBorder="1" applyAlignment="1">
      <alignment horizontal="left" vertical="center" wrapText="1"/>
    </xf>
    <xf numFmtId="0" fontId="30" fillId="3" borderId="20" xfId="7" applyFont="1" applyFill="1" applyBorder="1" applyAlignment="1">
      <alignment horizontal="center" vertical="center" wrapText="1"/>
    </xf>
    <xf numFmtId="174" fontId="30" fillId="3" borderId="20" xfId="8" applyNumberFormat="1" applyFont="1" applyFill="1" applyBorder="1" applyAlignment="1">
      <alignment horizontal="left" vertical="center" wrapText="1"/>
    </xf>
    <xf numFmtId="0" fontId="31" fillId="3" borderId="20" xfId="7" applyFont="1" applyFill="1" applyBorder="1"/>
    <xf numFmtId="0" fontId="31" fillId="3" borderId="0" xfId="7" applyFont="1" applyFill="1"/>
    <xf numFmtId="0" fontId="29" fillId="0" borderId="20" xfId="7" applyFont="1" applyBorder="1" applyAlignment="1">
      <alignment wrapText="1"/>
    </xf>
    <xf numFmtId="0" fontId="30" fillId="0" borderId="20" xfId="7" applyFont="1" applyBorder="1"/>
    <xf numFmtId="0" fontId="30" fillId="0" borderId="20" xfId="7" applyFont="1" applyBorder="1" applyAlignment="1">
      <alignment wrapText="1"/>
    </xf>
    <xf numFmtId="0" fontId="30" fillId="0" borderId="20" xfId="7" applyFont="1" applyBorder="1" applyAlignment="1">
      <alignment horizontal="center"/>
    </xf>
    <xf numFmtId="174" fontId="30" fillId="0" borderId="20" xfId="8" applyNumberFormat="1" applyFont="1" applyBorder="1"/>
    <xf numFmtId="174" fontId="29" fillId="0" borderId="20" xfId="9" applyNumberFormat="1" applyFont="1" applyBorder="1"/>
    <xf numFmtId="174" fontId="29" fillId="0" borderId="0" xfId="9" applyNumberFormat="1" applyFont="1"/>
    <xf numFmtId="0" fontId="27" fillId="0" borderId="0" xfId="0" applyFont="1"/>
    <xf numFmtId="164" fontId="4" fillId="0" borderId="0" xfId="5" applyFont="1" applyFill="1"/>
    <xf numFmtId="0" fontId="4" fillId="0" borderId="0" xfId="0" applyFont="1" applyAlignment="1">
      <alignment wrapText="1"/>
    </xf>
    <xf numFmtId="0" fontId="27" fillId="0" borderId="20" xfId="0" applyFont="1" applyBorder="1"/>
    <xf numFmtId="165" fontId="27" fillId="0" borderId="20" xfId="1" applyNumberFormat="1" applyFont="1" applyFill="1" applyBorder="1"/>
    <xf numFmtId="0" fontId="4" fillId="0" borderId="20" xfId="0" applyFont="1" applyBorder="1"/>
    <xf numFmtId="165" fontId="4" fillId="0" borderId="20" xfId="1" applyNumberFormat="1" applyFont="1" applyFill="1" applyBorder="1"/>
    <xf numFmtId="0" fontId="4" fillId="0" borderId="20" xfId="0" applyFont="1" applyBorder="1" applyAlignment="1">
      <alignment wrapText="1"/>
    </xf>
    <xf numFmtId="164" fontId="4" fillId="0" borderId="20" xfId="5" applyFont="1" applyFill="1" applyBorder="1"/>
    <xf numFmtId="0" fontId="4" fillId="0" borderId="20" xfId="0" applyFont="1" applyBorder="1" applyAlignment="1">
      <alignment horizontal="center"/>
    </xf>
    <xf numFmtId="165" fontId="4" fillId="0" borderId="20" xfId="1" applyNumberFormat="1" applyFont="1" applyFill="1" applyBorder="1" applyAlignment="1">
      <alignment horizontal="center" vertical="center"/>
    </xf>
    <xf numFmtId="164" fontId="4" fillId="0" borderId="20" xfId="5" applyFont="1" applyFill="1" applyBorder="1" applyAlignment="1">
      <alignment horizontal="center" vertical="center"/>
    </xf>
    <xf numFmtId="0" fontId="4" fillId="0" borderId="0" xfId="0" applyFont="1" applyAlignment="1">
      <alignment vertical="center" wrapText="1"/>
    </xf>
    <xf numFmtId="0" fontId="4" fillId="0" borderId="20" xfId="0" applyFont="1" applyBorder="1" applyAlignment="1">
      <alignment horizontal="left" vertical="center" wrapText="1"/>
    </xf>
    <xf numFmtId="164" fontId="4" fillId="0" borderId="20" xfId="5" applyFont="1" applyFill="1" applyBorder="1" applyAlignment="1">
      <alignment vertical="center"/>
    </xf>
    <xf numFmtId="0" fontId="4" fillId="0" borderId="20" xfId="0" applyFont="1" applyBorder="1" applyAlignment="1">
      <alignment horizontal="center" vertical="center"/>
    </xf>
    <xf numFmtId="164" fontId="4" fillId="0" borderId="20" xfId="5" applyFont="1" applyFill="1" applyBorder="1" applyAlignment="1">
      <alignment horizontal="right" vertical="center"/>
    </xf>
    <xf numFmtId="0" fontId="4" fillId="0" borderId="20" xfId="0" applyFont="1" applyBorder="1" applyAlignment="1">
      <alignment horizontal="justify" vertical="center" wrapText="1"/>
    </xf>
    <xf numFmtId="0" fontId="27" fillId="0" borderId="29" xfId="0" applyFont="1" applyBorder="1" applyAlignment="1">
      <alignment wrapText="1"/>
    </xf>
    <xf numFmtId="164" fontId="27" fillId="0" borderId="20" xfId="5" applyFont="1" applyFill="1" applyBorder="1" applyAlignment="1">
      <alignment horizontal="center" vertical="center"/>
    </xf>
    <xf numFmtId="0" fontId="3" fillId="0" borderId="0" xfId="0" applyFont="1"/>
    <xf numFmtId="164" fontId="27" fillId="0" borderId="20" xfId="5" applyFont="1" applyFill="1" applyBorder="1"/>
    <xf numFmtId="9" fontId="4" fillId="0" borderId="20" xfId="6" applyFont="1" applyFill="1" applyBorder="1" applyAlignment="1">
      <alignment horizontal="center" vertical="center"/>
    </xf>
    <xf numFmtId="165" fontId="0" fillId="0" borderId="0" xfId="0" applyNumberFormat="1"/>
    <xf numFmtId="165" fontId="4" fillId="0" borderId="20" xfId="1" applyNumberFormat="1" applyFont="1" applyFill="1" applyBorder="1" applyAlignment="1">
      <alignment vertical="center"/>
    </xf>
    <xf numFmtId="0" fontId="4" fillId="0" borderId="20" xfId="0" applyFont="1" applyBorder="1" applyAlignment="1">
      <alignment horizontal="left"/>
    </xf>
    <xf numFmtId="165" fontId="4" fillId="0" borderId="20" xfId="1" applyNumberFormat="1" applyFont="1" applyFill="1" applyBorder="1" applyAlignment="1">
      <alignment horizontal="center" vertical="center" wrapText="1"/>
    </xf>
    <xf numFmtId="164" fontId="4" fillId="0" borderId="20" xfId="5" applyFont="1" applyFill="1" applyBorder="1" applyAlignment="1">
      <alignment horizontal="center" vertical="center" wrapText="1"/>
    </xf>
    <xf numFmtId="0" fontId="27" fillId="0" borderId="30" xfId="0" applyFont="1" applyBorder="1"/>
    <xf numFmtId="0" fontId="4" fillId="0" borderId="29" xfId="0" applyFont="1" applyBorder="1" applyAlignment="1">
      <alignment wrapText="1"/>
    </xf>
    <xf numFmtId="0" fontId="4" fillId="0" borderId="30" xfId="0" applyFont="1" applyBorder="1"/>
    <xf numFmtId="0" fontId="0" fillId="2" borderId="0" xfId="0" applyFill="1"/>
    <xf numFmtId="0" fontId="33" fillId="3" borderId="0" xfId="0" applyFont="1" applyFill="1"/>
    <xf numFmtId="0" fontId="33" fillId="7" borderId="0" xfId="0" applyFont="1" applyFill="1"/>
    <xf numFmtId="0" fontId="0" fillId="7" borderId="0" xfId="0" applyFill="1"/>
    <xf numFmtId="164" fontId="0" fillId="0" borderId="0" xfId="5" applyFont="1"/>
    <xf numFmtId="165" fontId="27" fillId="0" borderId="29" xfId="1" applyNumberFormat="1" applyFont="1" applyFill="1" applyBorder="1"/>
    <xf numFmtId="165" fontId="4" fillId="0" borderId="29" xfId="1" applyNumberFormat="1" applyFont="1" applyFill="1" applyBorder="1"/>
    <xf numFmtId="164" fontId="4" fillId="0" borderId="29" xfId="5" applyFont="1" applyFill="1" applyBorder="1"/>
    <xf numFmtId="164" fontId="4" fillId="0" borderId="29" xfId="5" applyFont="1" applyFill="1" applyBorder="1" applyAlignment="1">
      <alignment horizontal="center" vertical="center"/>
    </xf>
    <xf numFmtId="164" fontId="4" fillId="0" borderId="29" xfId="5" applyFont="1" applyFill="1" applyBorder="1" applyAlignment="1">
      <alignment vertical="center"/>
    </xf>
    <xf numFmtId="164" fontId="4" fillId="0" borderId="29" xfId="5" applyFont="1" applyFill="1" applyBorder="1" applyAlignment="1">
      <alignment horizontal="right" vertical="center"/>
    </xf>
    <xf numFmtId="164" fontId="27" fillId="0" borderId="29" xfId="5" applyFont="1" applyFill="1" applyBorder="1" applyAlignment="1">
      <alignment horizontal="center" vertical="center"/>
    </xf>
    <xf numFmtId="164" fontId="27" fillId="0" borderId="29" xfId="5" applyFont="1" applyFill="1" applyBorder="1"/>
    <xf numFmtId="0" fontId="0" fillId="0" borderId="20" xfId="0" applyBorder="1"/>
    <xf numFmtId="0" fontId="3" fillId="0" borderId="20" xfId="0" applyFont="1" applyBorder="1"/>
    <xf numFmtId="165" fontId="0" fillId="0" borderId="20" xfId="0" applyNumberFormat="1" applyBorder="1"/>
    <xf numFmtId="0" fontId="0" fillId="3" borderId="20" xfId="0" applyFill="1" applyBorder="1"/>
    <xf numFmtId="164" fontId="0" fillId="0" borderId="20" xfId="0" applyNumberFormat="1" applyBorder="1"/>
    <xf numFmtId="9" fontId="0" fillId="0" borderId="20" xfId="6" applyFont="1" applyBorder="1"/>
    <xf numFmtId="0" fontId="33" fillId="3" borderId="20" xfId="0" applyFont="1" applyFill="1" applyBorder="1"/>
    <xf numFmtId="0" fontId="2" fillId="0" borderId="20" xfId="0" applyFont="1" applyBorder="1"/>
    <xf numFmtId="0" fontId="2" fillId="0" borderId="0" xfId="0" applyFont="1"/>
    <xf numFmtId="14" fontId="0" fillId="0" borderId="3" xfId="0" applyNumberFormat="1" applyBorder="1"/>
    <xf numFmtId="165" fontId="0" fillId="0" borderId="3" xfId="1" applyNumberFormat="1" applyFont="1" applyBorder="1"/>
    <xf numFmtId="0" fontId="0" fillId="0" borderId="3" xfId="0" applyBorder="1" applyAlignment="1">
      <alignment wrapText="1"/>
    </xf>
    <xf numFmtId="43" fontId="0" fillId="0" borderId="0" xfId="1" applyFont="1"/>
    <xf numFmtId="0" fontId="0" fillId="0" borderId="20" xfId="0" applyFill="1" applyBorder="1" applyAlignment="1">
      <alignment wrapText="1"/>
    </xf>
    <xf numFmtId="165" fontId="0" fillId="0" borderId="20" xfId="1" applyNumberFormat="1" applyFont="1" applyBorder="1"/>
    <xf numFmtId="0" fontId="0" fillId="0" borderId="0" xfId="0" applyBorder="1" applyAlignment="1">
      <alignment wrapText="1"/>
    </xf>
    <xf numFmtId="0" fontId="0" fillId="0" borderId="3" xfId="0" applyFill="1" applyBorder="1" applyAlignment="1">
      <alignment wrapText="1"/>
    </xf>
    <xf numFmtId="0" fontId="28" fillId="8" borderId="3" xfId="0" applyFont="1" applyFill="1" applyBorder="1"/>
    <xf numFmtId="165" fontId="39" fillId="8" borderId="3" xfId="0" applyNumberFormat="1" applyFont="1" applyFill="1" applyBorder="1"/>
    <xf numFmtId="0" fontId="2" fillId="0" borderId="3" xfId="0" applyFont="1" applyBorder="1"/>
    <xf numFmtId="0" fontId="4" fillId="0" borderId="20" xfId="0" applyFont="1" applyBorder="1" applyAlignment="1">
      <alignment wrapText="1"/>
    </xf>
    <xf numFmtId="0" fontId="0" fillId="3" borderId="20" xfId="0" applyFill="1" applyBorder="1" applyAlignment="1">
      <alignment vertical="center" wrapText="1"/>
    </xf>
    <xf numFmtId="0" fontId="0" fillId="3" borderId="20" xfId="0" applyFill="1" applyBorder="1" applyAlignment="1">
      <alignment horizontal="right"/>
    </xf>
    <xf numFmtId="0" fontId="39" fillId="0" borderId="0" xfId="0" applyFont="1"/>
    <xf numFmtId="0" fontId="0" fillId="8" borderId="20" xfId="0" applyFill="1" applyBorder="1"/>
    <xf numFmtId="0" fontId="0" fillId="0" borderId="37" xfId="0" applyBorder="1"/>
    <xf numFmtId="0" fontId="2" fillId="0" borderId="36" xfId="0" applyFont="1" applyBorder="1" applyAlignment="1">
      <alignment horizontal="left" vertical="center"/>
    </xf>
    <xf numFmtId="0" fontId="40" fillId="0" borderId="0" xfId="0" applyFont="1"/>
    <xf numFmtId="14" fontId="41" fillId="3" borderId="20" xfId="0" applyNumberFormat="1" applyFont="1" applyFill="1" applyBorder="1" applyAlignment="1">
      <alignment horizontal="left" vertical="top"/>
    </xf>
    <xf numFmtId="1" fontId="41" fillId="3" borderId="20" xfId="0" applyNumberFormat="1" applyFont="1" applyFill="1" applyBorder="1" applyAlignment="1">
      <alignment horizontal="left" vertical="top"/>
    </xf>
    <xf numFmtId="0" fontId="41" fillId="3" borderId="20" xfId="0" applyFont="1" applyFill="1" applyBorder="1" applyAlignment="1">
      <alignment horizontal="left" vertical="top"/>
    </xf>
    <xf numFmtId="0" fontId="41" fillId="3" borderId="20" xfId="0" applyFont="1" applyFill="1" applyBorder="1" applyAlignment="1">
      <alignment horizontal="left" vertical="top" wrapText="1"/>
    </xf>
    <xf numFmtId="165" fontId="41" fillId="3" borderId="20" xfId="1" applyNumberFormat="1" applyFont="1" applyFill="1" applyBorder="1" applyAlignment="1">
      <alignment horizontal="left" vertical="top"/>
    </xf>
    <xf numFmtId="0" fontId="42" fillId="3" borderId="20" xfId="0" applyFont="1" applyFill="1" applyBorder="1" applyAlignment="1">
      <alignment horizontal="center" vertical="top"/>
    </xf>
    <xf numFmtId="14" fontId="42" fillId="3" borderId="20" xfId="0" applyNumberFormat="1" applyFont="1" applyFill="1" applyBorder="1" applyAlignment="1">
      <alignment horizontal="left" vertical="top"/>
    </xf>
    <xf numFmtId="1" fontId="42" fillId="3" borderId="20" xfId="0" applyNumberFormat="1" applyFont="1" applyFill="1" applyBorder="1" applyAlignment="1">
      <alignment horizontal="left" vertical="top"/>
    </xf>
    <xf numFmtId="0" fontId="42" fillId="3" borderId="20" xfId="0" applyFont="1" applyFill="1" applyBorder="1" applyAlignment="1">
      <alignment horizontal="left" vertical="top"/>
    </xf>
    <xf numFmtId="0" fontId="42" fillId="3" borderId="20" xfId="0" applyFont="1" applyFill="1" applyBorder="1" applyAlignment="1">
      <alignment horizontal="left" vertical="top" wrapText="1"/>
    </xf>
    <xf numFmtId="165" fontId="42" fillId="3" borderId="20" xfId="1" applyNumberFormat="1" applyFont="1" applyFill="1" applyBorder="1" applyAlignment="1">
      <alignment horizontal="left" vertical="top"/>
    </xf>
    <xf numFmtId="3" fontId="42" fillId="3" borderId="20" xfId="1" applyNumberFormat="1" applyFont="1" applyFill="1" applyBorder="1" applyAlignment="1">
      <alignment horizontal="left" vertical="top"/>
    </xf>
    <xf numFmtId="0" fontId="43" fillId="0" borderId="0" xfId="0" applyFont="1" applyAlignment="1">
      <alignment horizontal="right"/>
    </xf>
    <xf numFmtId="14" fontId="44" fillId="3" borderId="20" xfId="0" applyNumberFormat="1" applyFont="1" applyFill="1" applyBorder="1" applyAlignment="1">
      <alignment horizontal="left" vertical="top"/>
    </xf>
    <xf numFmtId="0" fontId="45" fillId="0" borderId="0" xfId="0" applyFont="1"/>
    <xf numFmtId="1" fontId="44" fillId="3" borderId="20" xfId="0" applyNumberFormat="1" applyFont="1" applyFill="1" applyBorder="1" applyAlignment="1">
      <alignment horizontal="left" vertical="top"/>
    </xf>
    <xf numFmtId="0" fontId="44" fillId="3" borderId="20" xfId="0" applyFont="1" applyFill="1" applyBorder="1" applyAlignment="1">
      <alignment horizontal="left" vertical="top"/>
    </xf>
    <xf numFmtId="0" fontId="44" fillId="3" borderId="20" xfId="0" applyFont="1" applyFill="1" applyBorder="1" applyAlignment="1">
      <alignment horizontal="left" vertical="top" wrapText="1"/>
    </xf>
    <xf numFmtId="3" fontId="44" fillId="3" borderId="20" xfId="1" applyNumberFormat="1" applyFont="1" applyFill="1" applyBorder="1" applyAlignment="1">
      <alignment horizontal="left" vertical="top"/>
    </xf>
    <xf numFmtId="165" fontId="44" fillId="3" borderId="20" xfId="1" applyNumberFormat="1" applyFont="1" applyFill="1" applyBorder="1" applyAlignment="1">
      <alignment horizontal="left" vertical="top"/>
    </xf>
    <xf numFmtId="0" fontId="40" fillId="0" borderId="3" xfId="0" applyFont="1" applyBorder="1" applyAlignment="1">
      <alignment wrapText="1"/>
    </xf>
    <xf numFmtId="0" fontId="40" fillId="0" borderId="20" xfId="0" applyFont="1" applyFill="1" applyBorder="1" applyAlignment="1">
      <alignment wrapText="1"/>
    </xf>
    <xf numFmtId="0" fontId="40" fillId="0" borderId="0" xfId="0" applyFont="1" applyBorder="1" applyAlignment="1">
      <alignment wrapText="1"/>
    </xf>
    <xf numFmtId="0" fontId="40" fillId="0" borderId="3" xfId="0" applyFont="1" applyFill="1" applyBorder="1" applyAlignment="1">
      <alignment wrapText="1"/>
    </xf>
    <xf numFmtId="0" fontId="40" fillId="0" borderId="20" xfId="0" applyFont="1" applyBorder="1" applyAlignment="1">
      <alignment vertical="top" wrapText="1"/>
    </xf>
    <xf numFmtId="0" fontId="39" fillId="0" borderId="20" xfId="0" applyFont="1" applyBorder="1" applyAlignment="1">
      <alignment vertical="top" wrapText="1"/>
    </xf>
    <xf numFmtId="165" fontId="40" fillId="0" borderId="3" xfId="1" applyNumberFormat="1" applyFont="1" applyBorder="1" applyAlignment="1">
      <alignment vertical="top"/>
    </xf>
    <xf numFmtId="14" fontId="46" fillId="3" borderId="3" xfId="0" applyNumberFormat="1" applyFont="1" applyFill="1" applyBorder="1" applyAlignment="1">
      <alignment vertical="top"/>
    </xf>
    <xf numFmtId="0" fontId="40" fillId="3" borderId="3" xfId="0" applyFont="1" applyFill="1" applyBorder="1" applyAlignment="1">
      <alignment wrapText="1"/>
    </xf>
    <xf numFmtId="14" fontId="0" fillId="0" borderId="20" xfId="0" applyNumberFormat="1" applyFont="1" applyBorder="1"/>
    <xf numFmtId="0" fontId="0" fillId="0" borderId="20" xfId="0" applyFont="1" applyBorder="1" applyAlignment="1">
      <alignment vertical="top" wrapText="1"/>
    </xf>
    <xf numFmtId="0" fontId="0" fillId="0" borderId="3" xfId="0" applyFont="1" applyBorder="1" applyAlignment="1">
      <alignment wrapText="1"/>
    </xf>
    <xf numFmtId="165" fontId="1" fillId="0" borderId="20" xfId="1" applyNumberFormat="1" applyFont="1" applyBorder="1"/>
    <xf numFmtId="165" fontId="47" fillId="3" borderId="20" xfId="1" applyNumberFormat="1" applyFont="1" applyFill="1" applyBorder="1" applyAlignment="1">
      <alignment horizontal="left" vertical="top"/>
    </xf>
    <xf numFmtId="0" fontId="2" fillId="0" borderId="20" xfId="0" applyFont="1" applyBorder="1" applyAlignment="1">
      <alignment horizontal="center"/>
    </xf>
    <xf numFmtId="0" fontId="45" fillId="3" borderId="0" xfId="0" applyFont="1" applyFill="1"/>
    <xf numFmtId="14" fontId="48" fillId="3" borderId="0" xfId="0" applyNumberFormat="1" applyFont="1" applyFill="1" applyAlignment="1">
      <alignment horizontal="left" vertical="top"/>
    </xf>
    <xf numFmtId="1" fontId="48" fillId="3" borderId="0" xfId="0" applyNumberFormat="1" applyFont="1" applyFill="1" applyAlignment="1">
      <alignment horizontal="left" vertical="top"/>
    </xf>
    <xf numFmtId="0" fontId="48" fillId="3" borderId="0" xfId="0" applyFont="1" applyFill="1" applyAlignment="1">
      <alignment horizontal="left" vertical="top"/>
    </xf>
    <xf numFmtId="0" fontId="48" fillId="3" borderId="0" xfId="0" applyFont="1" applyFill="1" applyAlignment="1">
      <alignment horizontal="left" vertical="top" wrapText="1"/>
    </xf>
    <xf numFmtId="165" fontId="48" fillId="3" borderId="0" xfId="1" applyNumberFormat="1" applyFont="1" applyFill="1" applyBorder="1" applyAlignment="1">
      <alignment horizontal="left" vertical="top"/>
    </xf>
    <xf numFmtId="9" fontId="2" fillId="0" borderId="20" xfId="6" applyFont="1" applyBorder="1"/>
    <xf numFmtId="0" fontId="0" fillId="0" borderId="20" xfId="0" applyFont="1" applyBorder="1"/>
    <xf numFmtId="0" fontId="4" fillId="0" borderId="29" xfId="0" applyFont="1" applyBorder="1" applyAlignment="1">
      <alignment horizontal="justify" vertical="center" wrapText="1"/>
    </xf>
    <xf numFmtId="165" fontId="2" fillId="0" borderId="20" xfId="1" applyNumberFormat="1" applyFont="1" applyBorder="1"/>
    <xf numFmtId="165" fontId="27" fillId="0" borderId="29" xfId="1" applyNumberFormat="1" applyFont="1" applyFill="1" applyBorder="1" applyAlignment="1">
      <alignment horizontal="center" vertical="center"/>
    </xf>
    <xf numFmtId="165" fontId="2" fillId="0" borderId="20" xfId="1" applyNumberFormat="1" applyFont="1" applyBorder="1" applyAlignment="1">
      <alignment wrapText="1"/>
    </xf>
    <xf numFmtId="165" fontId="0" fillId="0" borderId="20" xfId="1" applyNumberFormat="1" applyFont="1" applyBorder="1" applyAlignment="1">
      <alignment wrapText="1"/>
    </xf>
    <xf numFmtId="164" fontId="2" fillId="0" borderId="20" xfId="0" applyNumberFormat="1" applyFont="1" applyBorder="1"/>
    <xf numFmtId="165" fontId="27" fillId="0" borderId="20" xfId="1" applyNumberFormat="1" applyFont="1" applyBorder="1"/>
    <xf numFmtId="165" fontId="2" fillId="0" borderId="20" xfId="0" applyNumberFormat="1" applyFont="1" applyBorder="1" applyAlignment="1">
      <alignment wrapText="1"/>
    </xf>
    <xf numFmtId="165" fontId="2" fillId="0" borderId="20" xfId="0" applyNumberFormat="1" applyFont="1" applyBorder="1"/>
    <xf numFmtId="164" fontId="27" fillId="0" borderId="20" xfId="0" applyNumberFormat="1" applyFont="1" applyBorder="1"/>
    <xf numFmtId="43" fontId="3" fillId="0" borderId="0" xfId="1" applyFont="1"/>
    <xf numFmtId="43" fontId="0" fillId="0" borderId="0" xfId="0" applyNumberFormat="1"/>
    <xf numFmtId="165" fontId="4" fillId="0" borderId="20" xfId="1" applyNumberFormat="1" applyFont="1" applyBorder="1"/>
    <xf numFmtId="164" fontId="0" fillId="0" borderId="0" xfId="0" applyNumberFormat="1"/>
    <xf numFmtId="164" fontId="0" fillId="0" borderId="20" xfId="5" applyFont="1" applyBorder="1"/>
    <xf numFmtId="164" fontId="27" fillId="3" borderId="20" xfId="5" applyFont="1" applyFill="1" applyBorder="1"/>
    <xf numFmtId="164" fontId="2" fillId="0" borderId="20" xfId="5" applyFont="1" applyBorder="1" applyAlignment="1">
      <alignment wrapText="1"/>
    </xf>
    <xf numFmtId="164" fontId="0" fillId="0" borderId="20" xfId="5" applyFont="1" applyBorder="1" applyAlignment="1">
      <alignment wrapText="1"/>
    </xf>
    <xf numFmtId="164" fontId="4" fillId="0" borderId="20" xfId="0" applyNumberFormat="1" applyFont="1" applyBorder="1"/>
    <xf numFmtId="164" fontId="27" fillId="3" borderId="20" xfId="0" applyNumberFormat="1" applyFont="1" applyFill="1" applyBorder="1"/>
    <xf numFmtId="165" fontId="2" fillId="9" borderId="20" xfId="0" applyNumberFormat="1" applyFont="1" applyFill="1" applyBorder="1" applyAlignment="1">
      <alignment wrapText="1"/>
    </xf>
    <xf numFmtId="164" fontId="27" fillId="2" borderId="29" xfId="5" applyFont="1" applyFill="1" applyBorder="1"/>
    <xf numFmtId="9" fontId="2" fillId="10" borderId="20" xfId="6" applyFont="1" applyFill="1" applyBorder="1"/>
    <xf numFmtId="0" fontId="0" fillId="0" borderId="29" xfId="0" applyBorder="1"/>
    <xf numFmtId="0" fontId="2" fillId="0" borderId="29" xfId="0" applyFont="1" applyBorder="1"/>
    <xf numFmtId="0" fontId="26" fillId="0" borderId="0" xfId="0" applyFont="1" applyAlignment="1">
      <alignment horizontal="center"/>
    </xf>
    <xf numFmtId="39" fontId="26" fillId="0" borderId="20" xfId="0" applyNumberFormat="1" applyFont="1" applyBorder="1" applyAlignment="1">
      <alignment horizontal="center"/>
    </xf>
    <xf numFmtId="0" fontId="26" fillId="0" borderId="20" xfId="0" applyFont="1" applyBorder="1" applyAlignment="1">
      <alignment horizontal="center"/>
    </xf>
    <xf numFmtId="169" fontId="11" fillId="3" borderId="29" xfId="0" applyNumberFormat="1" applyFont="1" applyFill="1" applyBorder="1" applyAlignment="1">
      <alignment horizontal="center" vertical="center"/>
    </xf>
    <xf numFmtId="169" fontId="11" fillId="3" borderId="30" xfId="0" applyNumberFormat="1" applyFont="1" applyFill="1" applyBorder="1" applyAlignment="1">
      <alignment horizontal="center" vertical="center"/>
    </xf>
    <xf numFmtId="0" fontId="10" fillId="0" borderId="3" xfId="0" applyFont="1" applyBorder="1" applyAlignment="1">
      <alignment horizontal="left" vertical="top"/>
    </xf>
    <xf numFmtId="39" fontId="10" fillId="0" borderId="2" xfId="0" applyNumberFormat="1" applyFont="1" applyBorder="1" applyAlignment="1">
      <alignment horizontal="left" vertical="top"/>
    </xf>
    <xf numFmtId="0" fontId="10" fillId="0" borderId="6" xfId="0" applyFont="1" applyBorder="1" applyAlignment="1">
      <alignment horizontal="left" vertical="top"/>
    </xf>
    <xf numFmtId="0" fontId="10" fillId="0" borderId="1" xfId="0" applyFont="1" applyBorder="1" applyAlignment="1">
      <alignment horizontal="left" vertical="top"/>
    </xf>
    <xf numFmtId="1" fontId="11" fillId="3" borderId="4" xfId="0" quotePrefix="1" applyNumberFormat="1" applyFont="1" applyFill="1" applyBorder="1" applyAlignment="1">
      <alignment horizontal="center" vertical="top"/>
    </xf>
    <xf numFmtId="1" fontId="11" fillId="3" borderId="5" xfId="0" quotePrefix="1" applyNumberFormat="1" applyFont="1" applyFill="1" applyBorder="1" applyAlignment="1">
      <alignment horizontal="center" vertical="top"/>
    </xf>
    <xf numFmtId="164" fontId="27" fillId="0" borderId="29" xfId="5" applyFont="1" applyFill="1" applyBorder="1" applyAlignment="1">
      <alignment horizontal="center"/>
    </xf>
    <xf numFmtId="0" fontId="27" fillId="0" borderId="20" xfId="0" applyFont="1" applyBorder="1"/>
    <xf numFmtId="0" fontId="4" fillId="0" borderId="20" xfId="0" applyFont="1" applyBorder="1" applyAlignment="1">
      <alignment wrapText="1"/>
    </xf>
    <xf numFmtId="0" fontId="4" fillId="0" borderId="29" xfId="0" applyFont="1" applyBorder="1" applyAlignment="1">
      <alignment wrapText="1"/>
    </xf>
    <xf numFmtId="0" fontId="4" fillId="0" borderId="30" xfId="0" applyFont="1" applyBorder="1" applyAlignment="1">
      <alignment wrapText="1"/>
    </xf>
    <xf numFmtId="0" fontId="36" fillId="0" borderId="20" xfId="0" applyFont="1" applyBorder="1" applyAlignment="1">
      <alignment horizontal="left" wrapText="1"/>
    </xf>
    <xf numFmtId="0" fontId="27" fillId="0" borderId="20" xfId="0" applyFont="1" applyBorder="1" applyAlignment="1">
      <alignment horizontal="left" wrapText="1"/>
    </xf>
    <xf numFmtId="0" fontId="27" fillId="0" borderId="20" xfId="0" applyFont="1" applyBorder="1" applyAlignment="1">
      <alignment horizontal="center"/>
    </xf>
    <xf numFmtId="164" fontId="27" fillId="0" borderId="20" xfId="5" applyFont="1" applyFill="1" applyBorder="1" applyAlignment="1">
      <alignment horizontal="center"/>
    </xf>
    <xf numFmtId="0" fontId="29" fillId="0" borderId="0" xfId="7" applyFont="1" applyAlignment="1">
      <alignment horizontal="left" wrapText="1"/>
    </xf>
    <xf numFmtId="0" fontId="29" fillId="0" borderId="34" xfId="7" applyFont="1" applyBorder="1" applyAlignment="1">
      <alignment horizontal="center" vertical="top" wrapText="1"/>
    </xf>
    <xf numFmtId="0" fontId="29" fillId="0" borderId="35" xfId="7" applyFont="1" applyBorder="1" applyAlignment="1">
      <alignment horizontal="center" vertical="top" wrapText="1"/>
    </xf>
    <xf numFmtId="0" fontId="28" fillId="6" borderId="20" xfId="0" applyFont="1" applyFill="1" applyBorder="1" applyAlignment="1">
      <alignment horizontal="center" wrapText="1"/>
    </xf>
  </cellXfs>
  <cellStyles count="10">
    <cellStyle name="Excel Built-in Comma [0]" xfId="4"/>
    <cellStyle name="Milliers" xfId="1" builtinId="3"/>
    <cellStyle name="Milliers [0]" xfId="5" builtinId="6"/>
    <cellStyle name="Milliers [0] 2" xfId="2"/>
    <cellStyle name="Milliers 2" xfId="3"/>
    <cellStyle name="Milliers 2 2" xfId="8"/>
    <cellStyle name="Milliers 2 2 2" xfId="9"/>
    <cellStyle name="Normal" xfId="0" builtinId="0"/>
    <cellStyle name="Normal 2" xfId="7"/>
    <cellStyle name="Pourcentag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RAPPORT%20JANVIER%20FEVRIER%20%20CARE%202019%20VERSION%20FINA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hp\Downloads\RAPPORT%20FINANCIER%20TUBAKARORERO%20SEPTEMB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iation"/>
      <sheetName val="depots en transit"/>
      <sheetName val="cheques en circulation"/>
      <sheetName val="divers"/>
      <sheetName val="livre banque"/>
      <sheetName val="dépenses"/>
      <sheetName val="rapport"/>
    </sheetNames>
    <sheetDataSet>
      <sheetData sheetId="0" refreshError="1"/>
      <sheetData sheetId="1" refreshError="1"/>
      <sheetData sheetId="2" refreshError="1"/>
      <sheetData sheetId="3" refreshError="1">
        <row r="10">
          <cell r="D10">
            <v>0</v>
          </cell>
        </row>
      </sheetData>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IATION"/>
      <sheetName val="DEPOT EN TRANSIT"/>
      <sheetName val="CHEQUES EN TRANSIT"/>
      <sheetName val="BANQUE"/>
      <sheetName val="DEPENSES"/>
      <sheetName val="RAPPORT"/>
      <sheetName val="MISCELLANEOUS"/>
      <sheetName val="conso caisse"/>
      <sheetName val="Livre banque"/>
      <sheetName val="Rapport finacier "/>
    </sheetNames>
    <sheetDataSet>
      <sheetData sheetId="0" refreshError="1"/>
      <sheetData sheetId="1" refreshError="1"/>
      <sheetData sheetId="2" refreshError="1"/>
      <sheetData sheetId="3" refreshError="1"/>
      <sheetData sheetId="4">
        <row r="7">
          <cell r="F7">
            <v>351000</v>
          </cell>
        </row>
      </sheetData>
      <sheetData sheetId="5" refreshError="1"/>
      <sheetData sheetId="6" refreshError="1"/>
      <sheetData sheetId="7" refreshError="1"/>
      <sheetData sheetId="8"/>
      <sheetData sheetId="9">
        <row r="25">
          <cell r="O25">
            <v>5465712</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C15" sqref="C15"/>
    </sheetView>
  </sheetViews>
  <sheetFormatPr baseColWidth="10" defaultColWidth="11.42578125" defaultRowHeight="15" x14ac:dyDescent="0.25"/>
  <cols>
    <col min="1" max="1" width="13.140625" style="157" customWidth="1"/>
    <col min="2" max="2" width="18.7109375" style="171" customWidth="1"/>
    <col min="3" max="3" width="40.140625" style="157" customWidth="1"/>
    <col min="4" max="4" width="35.5703125" style="157" customWidth="1"/>
    <col min="5" max="5" width="11.5703125" style="157" customWidth="1"/>
    <col min="6" max="6" width="19.42578125" style="157" bestFit="1" customWidth="1"/>
    <col min="7" max="7" width="11.42578125" style="157"/>
    <col min="8" max="8" width="12.28515625" style="157" bestFit="1" customWidth="1"/>
    <col min="9" max="255" width="11.42578125" style="157"/>
    <col min="256" max="256" width="13.140625" style="157" customWidth="1"/>
    <col min="257" max="257" width="26.42578125" style="157" customWidth="1"/>
    <col min="258" max="258" width="38.85546875" style="157" customWidth="1"/>
    <col min="259" max="259" width="24" style="157" customWidth="1"/>
    <col min="260" max="260" width="14.28515625" style="157" bestFit="1" customWidth="1"/>
    <col min="261" max="261" width="24.85546875" style="157" customWidth="1"/>
    <col min="262" max="262" width="19.42578125" style="157" bestFit="1" customWidth="1"/>
    <col min="263" max="511" width="11.42578125" style="157"/>
    <col min="512" max="512" width="13.140625" style="157" customWidth="1"/>
    <col min="513" max="513" width="26.42578125" style="157" customWidth="1"/>
    <col min="514" max="514" width="38.85546875" style="157" customWidth="1"/>
    <col min="515" max="515" width="24" style="157" customWidth="1"/>
    <col min="516" max="516" width="14.28515625" style="157" bestFit="1" customWidth="1"/>
    <col min="517" max="517" width="24.85546875" style="157" customWidth="1"/>
    <col min="518" max="518" width="19.42578125" style="157" bestFit="1" customWidth="1"/>
    <col min="519" max="767" width="11.42578125" style="157"/>
    <col min="768" max="768" width="13.140625" style="157" customWidth="1"/>
    <col min="769" max="769" width="26.42578125" style="157" customWidth="1"/>
    <col min="770" max="770" width="38.85546875" style="157" customWidth="1"/>
    <col min="771" max="771" width="24" style="157" customWidth="1"/>
    <col min="772" max="772" width="14.28515625" style="157" bestFit="1" customWidth="1"/>
    <col min="773" max="773" width="24.85546875" style="157" customWidth="1"/>
    <col min="774" max="774" width="19.42578125" style="157" bestFit="1" customWidth="1"/>
    <col min="775" max="1023" width="11.42578125" style="157"/>
    <col min="1024" max="1024" width="13.140625" style="157" customWidth="1"/>
    <col min="1025" max="1025" width="26.42578125" style="157" customWidth="1"/>
    <col min="1026" max="1026" width="38.85546875" style="157" customWidth="1"/>
    <col min="1027" max="1027" width="24" style="157" customWidth="1"/>
    <col min="1028" max="1028" width="14.28515625" style="157" bestFit="1" customWidth="1"/>
    <col min="1029" max="1029" width="24.85546875" style="157" customWidth="1"/>
    <col min="1030" max="1030" width="19.42578125" style="157" bestFit="1" customWidth="1"/>
    <col min="1031" max="1279" width="11.42578125" style="157"/>
    <col min="1280" max="1280" width="13.140625" style="157" customWidth="1"/>
    <col min="1281" max="1281" width="26.42578125" style="157" customWidth="1"/>
    <col min="1282" max="1282" width="38.85546875" style="157" customWidth="1"/>
    <col min="1283" max="1283" width="24" style="157" customWidth="1"/>
    <col min="1284" max="1284" width="14.28515625" style="157" bestFit="1" customWidth="1"/>
    <col min="1285" max="1285" width="24.85546875" style="157" customWidth="1"/>
    <col min="1286" max="1286" width="19.42578125" style="157" bestFit="1" customWidth="1"/>
    <col min="1287" max="1535" width="11.42578125" style="157"/>
    <col min="1536" max="1536" width="13.140625" style="157" customWidth="1"/>
    <col min="1537" max="1537" width="26.42578125" style="157" customWidth="1"/>
    <col min="1538" max="1538" width="38.85546875" style="157" customWidth="1"/>
    <col min="1539" max="1539" width="24" style="157" customWidth="1"/>
    <col min="1540" max="1540" width="14.28515625" style="157" bestFit="1" customWidth="1"/>
    <col min="1541" max="1541" width="24.85546875" style="157" customWidth="1"/>
    <col min="1542" max="1542" width="19.42578125" style="157" bestFit="1" customWidth="1"/>
    <col min="1543" max="1791" width="11.42578125" style="157"/>
    <col min="1792" max="1792" width="13.140625" style="157" customWidth="1"/>
    <col min="1793" max="1793" width="26.42578125" style="157" customWidth="1"/>
    <col min="1794" max="1794" width="38.85546875" style="157" customWidth="1"/>
    <col min="1795" max="1795" width="24" style="157" customWidth="1"/>
    <col min="1796" max="1796" width="14.28515625" style="157" bestFit="1" customWidth="1"/>
    <col min="1797" max="1797" width="24.85546875" style="157" customWidth="1"/>
    <col min="1798" max="1798" width="19.42578125" style="157" bestFit="1" customWidth="1"/>
    <col min="1799" max="2047" width="11.42578125" style="157"/>
    <col min="2048" max="2048" width="13.140625" style="157" customWidth="1"/>
    <col min="2049" max="2049" width="26.42578125" style="157" customWidth="1"/>
    <col min="2050" max="2050" width="38.85546875" style="157" customWidth="1"/>
    <col min="2051" max="2051" width="24" style="157" customWidth="1"/>
    <col min="2052" max="2052" width="14.28515625" style="157" bestFit="1" customWidth="1"/>
    <col min="2053" max="2053" width="24.85546875" style="157" customWidth="1"/>
    <col min="2054" max="2054" width="19.42578125" style="157" bestFit="1" customWidth="1"/>
    <col min="2055" max="2303" width="11.42578125" style="157"/>
    <col min="2304" max="2304" width="13.140625" style="157" customWidth="1"/>
    <col min="2305" max="2305" width="26.42578125" style="157" customWidth="1"/>
    <col min="2306" max="2306" width="38.85546875" style="157" customWidth="1"/>
    <col min="2307" max="2307" width="24" style="157" customWidth="1"/>
    <col min="2308" max="2308" width="14.28515625" style="157" bestFit="1" customWidth="1"/>
    <col min="2309" max="2309" width="24.85546875" style="157" customWidth="1"/>
    <col min="2310" max="2310" width="19.42578125" style="157" bestFit="1" customWidth="1"/>
    <col min="2311" max="2559" width="11.42578125" style="157"/>
    <col min="2560" max="2560" width="13.140625" style="157" customWidth="1"/>
    <col min="2561" max="2561" width="26.42578125" style="157" customWidth="1"/>
    <col min="2562" max="2562" width="38.85546875" style="157" customWidth="1"/>
    <col min="2563" max="2563" width="24" style="157" customWidth="1"/>
    <col min="2564" max="2564" width="14.28515625" style="157" bestFit="1" customWidth="1"/>
    <col min="2565" max="2565" width="24.85546875" style="157" customWidth="1"/>
    <col min="2566" max="2566" width="19.42578125" style="157" bestFit="1" customWidth="1"/>
    <col min="2567" max="2815" width="11.42578125" style="157"/>
    <col min="2816" max="2816" width="13.140625" style="157" customWidth="1"/>
    <col min="2817" max="2817" width="26.42578125" style="157" customWidth="1"/>
    <col min="2818" max="2818" width="38.85546875" style="157" customWidth="1"/>
    <col min="2819" max="2819" width="24" style="157" customWidth="1"/>
    <col min="2820" max="2820" width="14.28515625" style="157" bestFit="1" customWidth="1"/>
    <col min="2821" max="2821" width="24.85546875" style="157" customWidth="1"/>
    <col min="2822" max="2822" width="19.42578125" style="157" bestFit="1" customWidth="1"/>
    <col min="2823" max="3071" width="11.42578125" style="157"/>
    <col min="3072" max="3072" width="13.140625" style="157" customWidth="1"/>
    <col min="3073" max="3073" width="26.42578125" style="157" customWidth="1"/>
    <col min="3074" max="3074" width="38.85546875" style="157" customWidth="1"/>
    <col min="3075" max="3075" width="24" style="157" customWidth="1"/>
    <col min="3076" max="3076" width="14.28515625" style="157" bestFit="1" customWidth="1"/>
    <col min="3077" max="3077" width="24.85546875" style="157" customWidth="1"/>
    <col min="3078" max="3078" width="19.42578125" style="157" bestFit="1" customWidth="1"/>
    <col min="3079" max="3327" width="11.42578125" style="157"/>
    <col min="3328" max="3328" width="13.140625" style="157" customWidth="1"/>
    <col min="3329" max="3329" width="26.42578125" style="157" customWidth="1"/>
    <col min="3330" max="3330" width="38.85546875" style="157" customWidth="1"/>
    <col min="3331" max="3331" width="24" style="157" customWidth="1"/>
    <col min="3332" max="3332" width="14.28515625" style="157" bestFit="1" customWidth="1"/>
    <col min="3333" max="3333" width="24.85546875" style="157" customWidth="1"/>
    <col min="3334" max="3334" width="19.42578125" style="157" bestFit="1" customWidth="1"/>
    <col min="3335" max="3583" width="11.42578125" style="157"/>
    <col min="3584" max="3584" width="13.140625" style="157" customWidth="1"/>
    <col min="3585" max="3585" width="26.42578125" style="157" customWidth="1"/>
    <col min="3586" max="3586" width="38.85546875" style="157" customWidth="1"/>
    <col min="3587" max="3587" width="24" style="157" customWidth="1"/>
    <col min="3588" max="3588" width="14.28515625" style="157" bestFit="1" customWidth="1"/>
    <col min="3589" max="3589" width="24.85546875" style="157" customWidth="1"/>
    <col min="3590" max="3590" width="19.42578125" style="157" bestFit="1" customWidth="1"/>
    <col min="3591" max="3839" width="11.42578125" style="157"/>
    <col min="3840" max="3840" width="13.140625" style="157" customWidth="1"/>
    <col min="3841" max="3841" width="26.42578125" style="157" customWidth="1"/>
    <col min="3842" max="3842" width="38.85546875" style="157" customWidth="1"/>
    <col min="3843" max="3843" width="24" style="157" customWidth="1"/>
    <col min="3844" max="3844" width="14.28515625" style="157" bestFit="1" customWidth="1"/>
    <col min="3845" max="3845" width="24.85546875" style="157" customWidth="1"/>
    <col min="3846" max="3846" width="19.42578125" style="157" bestFit="1" customWidth="1"/>
    <col min="3847" max="4095" width="11.42578125" style="157"/>
    <col min="4096" max="4096" width="13.140625" style="157" customWidth="1"/>
    <col min="4097" max="4097" width="26.42578125" style="157" customWidth="1"/>
    <col min="4098" max="4098" width="38.85546875" style="157" customWidth="1"/>
    <col min="4099" max="4099" width="24" style="157" customWidth="1"/>
    <col min="4100" max="4100" width="14.28515625" style="157" bestFit="1" customWidth="1"/>
    <col min="4101" max="4101" width="24.85546875" style="157" customWidth="1"/>
    <col min="4102" max="4102" width="19.42578125" style="157" bestFit="1" customWidth="1"/>
    <col min="4103" max="4351" width="11.42578125" style="157"/>
    <col min="4352" max="4352" width="13.140625" style="157" customWidth="1"/>
    <col min="4353" max="4353" width="26.42578125" style="157" customWidth="1"/>
    <col min="4354" max="4354" width="38.85546875" style="157" customWidth="1"/>
    <col min="4355" max="4355" width="24" style="157" customWidth="1"/>
    <col min="4356" max="4356" width="14.28515625" style="157" bestFit="1" customWidth="1"/>
    <col min="4357" max="4357" width="24.85546875" style="157" customWidth="1"/>
    <col min="4358" max="4358" width="19.42578125" style="157" bestFit="1" customWidth="1"/>
    <col min="4359" max="4607" width="11.42578125" style="157"/>
    <col min="4608" max="4608" width="13.140625" style="157" customWidth="1"/>
    <col min="4609" max="4609" width="26.42578125" style="157" customWidth="1"/>
    <col min="4610" max="4610" width="38.85546875" style="157" customWidth="1"/>
    <col min="4611" max="4611" width="24" style="157" customWidth="1"/>
    <col min="4612" max="4612" width="14.28515625" style="157" bestFit="1" customWidth="1"/>
    <col min="4613" max="4613" width="24.85546875" style="157" customWidth="1"/>
    <col min="4614" max="4614" width="19.42578125" style="157" bestFit="1" customWidth="1"/>
    <col min="4615" max="4863" width="11.42578125" style="157"/>
    <col min="4864" max="4864" width="13.140625" style="157" customWidth="1"/>
    <col min="4865" max="4865" width="26.42578125" style="157" customWidth="1"/>
    <col min="4866" max="4866" width="38.85546875" style="157" customWidth="1"/>
    <col min="4867" max="4867" width="24" style="157" customWidth="1"/>
    <col min="4868" max="4868" width="14.28515625" style="157" bestFit="1" customWidth="1"/>
    <col min="4869" max="4869" width="24.85546875" style="157" customWidth="1"/>
    <col min="4870" max="4870" width="19.42578125" style="157" bestFit="1" customWidth="1"/>
    <col min="4871" max="5119" width="11.42578125" style="157"/>
    <col min="5120" max="5120" width="13.140625" style="157" customWidth="1"/>
    <col min="5121" max="5121" width="26.42578125" style="157" customWidth="1"/>
    <col min="5122" max="5122" width="38.85546875" style="157" customWidth="1"/>
    <col min="5123" max="5123" width="24" style="157" customWidth="1"/>
    <col min="5124" max="5124" width="14.28515625" style="157" bestFit="1" customWidth="1"/>
    <col min="5125" max="5125" width="24.85546875" style="157" customWidth="1"/>
    <col min="5126" max="5126" width="19.42578125" style="157" bestFit="1" customWidth="1"/>
    <col min="5127" max="5375" width="11.42578125" style="157"/>
    <col min="5376" max="5376" width="13.140625" style="157" customWidth="1"/>
    <col min="5377" max="5377" width="26.42578125" style="157" customWidth="1"/>
    <col min="5378" max="5378" width="38.85546875" style="157" customWidth="1"/>
    <col min="5379" max="5379" width="24" style="157" customWidth="1"/>
    <col min="5380" max="5380" width="14.28515625" style="157" bestFit="1" customWidth="1"/>
    <col min="5381" max="5381" width="24.85546875" style="157" customWidth="1"/>
    <col min="5382" max="5382" width="19.42578125" style="157" bestFit="1" customWidth="1"/>
    <col min="5383" max="5631" width="11.42578125" style="157"/>
    <col min="5632" max="5632" width="13.140625" style="157" customWidth="1"/>
    <col min="5633" max="5633" width="26.42578125" style="157" customWidth="1"/>
    <col min="5634" max="5634" width="38.85546875" style="157" customWidth="1"/>
    <col min="5635" max="5635" width="24" style="157" customWidth="1"/>
    <col min="5636" max="5636" width="14.28515625" style="157" bestFit="1" customWidth="1"/>
    <col min="5637" max="5637" width="24.85546875" style="157" customWidth="1"/>
    <col min="5638" max="5638" width="19.42578125" style="157" bestFit="1" customWidth="1"/>
    <col min="5639" max="5887" width="11.42578125" style="157"/>
    <col min="5888" max="5888" width="13.140625" style="157" customWidth="1"/>
    <col min="5889" max="5889" width="26.42578125" style="157" customWidth="1"/>
    <col min="5890" max="5890" width="38.85546875" style="157" customWidth="1"/>
    <col min="5891" max="5891" width="24" style="157" customWidth="1"/>
    <col min="5892" max="5892" width="14.28515625" style="157" bestFit="1" customWidth="1"/>
    <col min="5893" max="5893" width="24.85546875" style="157" customWidth="1"/>
    <col min="5894" max="5894" width="19.42578125" style="157" bestFit="1" customWidth="1"/>
    <col min="5895" max="6143" width="11.42578125" style="157"/>
    <col min="6144" max="6144" width="13.140625" style="157" customWidth="1"/>
    <col min="6145" max="6145" width="26.42578125" style="157" customWidth="1"/>
    <col min="6146" max="6146" width="38.85546875" style="157" customWidth="1"/>
    <col min="6147" max="6147" width="24" style="157" customWidth="1"/>
    <col min="6148" max="6148" width="14.28515625" style="157" bestFit="1" customWidth="1"/>
    <col min="6149" max="6149" width="24.85546875" style="157" customWidth="1"/>
    <col min="6150" max="6150" width="19.42578125" style="157" bestFit="1" customWidth="1"/>
    <col min="6151" max="6399" width="11.42578125" style="157"/>
    <col min="6400" max="6400" width="13.140625" style="157" customWidth="1"/>
    <col min="6401" max="6401" width="26.42578125" style="157" customWidth="1"/>
    <col min="6402" max="6402" width="38.85546875" style="157" customWidth="1"/>
    <col min="6403" max="6403" width="24" style="157" customWidth="1"/>
    <col min="6404" max="6404" width="14.28515625" style="157" bestFit="1" customWidth="1"/>
    <col min="6405" max="6405" width="24.85546875" style="157" customWidth="1"/>
    <col min="6406" max="6406" width="19.42578125" style="157" bestFit="1" customWidth="1"/>
    <col min="6407" max="6655" width="11.42578125" style="157"/>
    <col min="6656" max="6656" width="13.140625" style="157" customWidth="1"/>
    <col min="6657" max="6657" width="26.42578125" style="157" customWidth="1"/>
    <col min="6658" max="6658" width="38.85546875" style="157" customWidth="1"/>
    <col min="6659" max="6659" width="24" style="157" customWidth="1"/>
    <col min="6660" max="6660" width="14.28515625" style="157" bestFit="1" customWidth="1"/>
    <col min="6661" max="6661" width="24.85546875" style="157" customWidth="1"/>
    <col min="6662" max="6662" width="19.42578125" style="157" bestFit="1" customWidth="1"/>
    <col min="6663" max="6911" width="11.42578125" style="157"/>
    <col min="6912" max="6912" width="13.140625" style="157" customWidth="1"/>
    <col min="6913" max="6913" width="26.42578125" style="157" customWidth="1"/>
    <col min="6914" max="6914" width="38.85546875" style="157" customWidth="1"/>
    <col min="6915" max="6915" width="24" style="157" customWidth="1"/>
    <col min="6916" max="6916" width="14.28515625" style="157" bestFit="1" customWidth="1"/>
    <col min="6917" max="6917" width="24.85546875" style="157" customWidth="1"/>
    <col min="6918" max="6918" width="19.42578125" style="157" bestFit="1" customWidth="1"/>
    <col min="6919" max="7167" width="11.42578125" style="157"/>
    <col min="7168" max="7168" width="13.140625" style="157" customWidth="1"/>
    <col min="7169" max="7169" width="26.42578125" style="157" customWidth="1"/>
    <col min="7170" max="7170" width="38.85546875" style="157" customWidth="1"/>
    <col min="7171" max="7171" width="24" style="157" customWidth="1"/>
    <col min="7172" max="7172" width="14.28515625" style="157" bestFit="1" customWidth="1"/>
    <col min="7173" max="7173" width="24.85546875" style="157" customWidth="1"/>
    <col min="7174" max="7174" width="19.42578125" style="157" bestFit="1" customWidth="1"/>
    <col min="7175" max="7423" width="11.42578125" style="157"/>
    <col min="7424" max="7424" width="13.140625" style="157" customWidth="1"/>
    <col min="7425" max="7425" width="26.42578125" style="157" customWidth="1"/>
    <col min="7426" max="7426" width="38.85546875" style="157" customWidth="1"/>
    <col min="7427" max="7427" width="24" style="157" customWidth="1"/>
    <col min="7428" max="7428" width="14.28515625" style="157" bestFit="1" customWidth="1"/>
    <col min="7429" max="7429" width="24.85546875" style="157" customWidth="1"/>
    <col min="7430" max="7430" width="19.42578125" style="157" bestFit="1" customWidth="1"/>
    <col min="7431" max="7679" width="11.42578125" style="157"/>
    <col min="7680" max="7680" width="13.140625" style="157" customWidth="1"/>
    <col min="7681" max="7681" width="26.42578125" style="157" customWidth="1"/>
    <col min="7682" max="7682" width="38.85546875" style="157" customWidth="1"/>
    <col min="7683" max="7683" width="24" style="157" customWidth="1"/>
    <col min="7684" max="7684" width="14.28515625" style="157" bestFit="1" customWidth="1"/>
    <col min="7685" max="7685" width="24.85546875" style="157" customWidth="1"/>
    <col min="7686" max="7686" width="19.42578125" style="157" bestFit="1" customWidth="1"/>
    <col min="7687" max="7935" width="11.42578125" style="157"/>
    <col min="7936" max="7936" width="13.140625" style="157" customWidth="1"/>
    <col min="7937" max="7937" width="26.42578125" style="157" customWidth="1"/>
    <col min="7938" max="7938" width="38.85546875" style="157" customWidth="1"/>
    <col min="7939" max="7939" width="24" style="157" customWidth="1"/>
    <col min="7940" max="7940" width="14.28515625" style="157" bestFit="1" customWidth="1"/>
    <col min="7941" max="7941" width="24.85546875" style="157" customWidth="1"/>
    <col min="7942" max="7942" width="19.42578125" style="157" bestFit="1" customWidth="1"/>
    <col min="7943" max="8191" width="11.42578125" style="157"/>
    <col min="8192" max="8192" width="13.140625" style="157" customWidth="1"/>
    <col min="8193" max="8193" width="26.42578125" style="157" customWidth="1"/>
    <col min="8194" max="8194" width="38.85546875" style="157" customWidth="1"/>
    <col min="8195" max="8195" width="24" style="157" customWidth="1"/>
    <col min="8196" max="8196" width="14.28515625" style="157" bestFit="1" customWidth="1"/>
    <col min="8197" max="8197" width="24.85546875" style="157" customWidth="1"/>
    <col min="8198" max="8198" width="19.42578125" style="157" bestFit="1" customWidth="1"/>
    <col min="8199" max="8447" width="11.42578125" style="157"/>
    <col min="8448" max="8448" width="13.140625" style="157" customWidth="1"/>
    <col min="8449" max="8449" width="26.42578125" style="157" customWidth="1"/>
    <col min="8450" max="8450" width="38.85546875" style="157" customWidth="1"/>
    <col min="8451" max="8451" width="24" style="157" customWidth="1"/>
    <col min="8452" max="8452" width="14.28515625" style="157" bestFit="1" customWidth="1"/>
    <col min="8453" max="8453" width="24.85546875" style="157" customWidth="1"/>
    <col min="8454" max="8454" width="19.42578125" style="157" bestFit="1" customWidth="1"/>
    <col min="8455" max="8703" width="11.42578125" style="157"/>
    <col min="8704" max="8704" width="13.140625" style="157" customWidth="1"/>
    <col min="8705" max="8705" width="26.42578125" style="157" customWidth="1"/>
    <col min="8706" max="8706" width="38.85546875" style="157" customWidth="1"/>
    <col min="8707" max="8707" width="24" style="157" customWidth="1"/>
    <col min="8708" max="8708" width="14.28515625" style="157" bestFit="1" customWidth="1"/>
    <col min="8709" max="8709" width="24.85546875" style="157" customWidth="1"/>
    <col min="8710" max="8710" width="19.42578125" style="157" bestFit="1" customWidth="1"/>
    <col min="8711" max="8959" width="11.42578125" style="157"/>
    <col min="8960" max="8960" width="13.140625" style="157" customWidth="1"/>
    <col min="8961" max="8961" width="26.42578125" style="157" customWidth="1"/>
    <col min="8962" max="8962" width="38.85546875" style="157" customWidth="1"/>
    <col min="8963" max="8963" width="24" style="157" customWidth="1"/>
    <col min="8964" max="8964" width="14.28515625" style="157" bestFit="1" customWidth="1"/>
    <col min="8965" max="8965" width="24.85546875" style="157" customWidth="1"/>
    <col min="8966" max="8966" width="19.42578125" style="157" bestFit="1" customWidth="1"/>
    <col min="8967" max="9215" width="11.42578125" style="157"/>
    <col min="9216" max="9216" width="13.140625" style="157" customWidth="1"/>
    <col min="9217" max="9217" width="26.42578125" style="157" customWidth="1"/>
    <col min="9218" max="9218" width="38.85546875" style="157" customWidth="1"/>
    <col min="9219" max="9219" width="24" style="157" customWidth="1"/>
    <col min="9220" max="9220" width="14.28515625" style="157" bestFit="1" customWidth="1"/>
    <col min="9221" max="9221" width="24.85546875" style="157" customWidth="1"/>
    <col min="9222" max="9222" width="19.42578125" style="157" bestFit="1" customWidth="1"/>
    <col min="9223" max="9471" width="11.42578125" style="157"/>
    <col min="9472" max="9472" width="13.140625" style="157" customWidth="1"/>
    <col min="9473" max="9473" width="26.42578125" style="157" customWidth="1"/>
    <col min="9474" max="9474" width="38.85546875" style="157" customWidth="1"/>
    <col min="9475" max="9475" width="24" style="157" customWidth="1"/>
    <col min="9476" max="9476" width="14.28515625" style="157" bestFit="1" customWidth="1"/>
    <col min="9477" max="9477" width="24.85546875" style="157" customWidth="1"/>
    <col min="9478" max="9478" width="19.42578125" style="157" bestFit="1" customWidth="1"/>
    <col min="9479" max="9727" width="11.42578125" style="157"/>
    <col min="9728" max="9728" width="13.140625" style="157" customWidth="1"/>
    <col min="9729" max="9729" width="26.42578125" style="157" customWidth="1"/>
    <col min="9730" max="9730" width="38.85546875" style="157" customWidth="1"/>
    <col min="9731" max="9731" width="24" style="157" customWidth="1"/>
    <col min="9732" max="9732" width="14.28515625" style="157" bestFit="1" customWidth="1"/>
    <col min="9733" max="9733" width="24.85546875" style="157" customWidth="1"/>
    <col min="9734" max="9734" width="19.42578125" style="157" bestFit="1" customWidth="1"/>
    <col min="9735" max="9983" width="11.42578125" style="157"/>
    <col min="9984" max="9984" width="13.140625" style="157" customWidth="1"/>
    <col min="9985" max="9985" width="26.42578125" style="157" customWidth="1"/>
    <col min="9986" max="9986" width="38.85546875" style="157" customWidth="1"/>
    <col min="9987" max="9987" width="24" style="157" customWidth="1"/>
    <col min="9988" max="9988" width="14.28515625" style="157" bestFit="1" customWidth="1"/>
    <col min="9989" max="9989" width="24.85546875" style="157" customWidth="1"/>
    <col min="9990" max="9990" width="19.42578125" style="157" bestFit="1" customWidth="1"/>
    <col min="9991" max="10239" width="11.42578125" style="157"/>
    <col min="10240" max="10240" width="13.140625" style="157" customWidth="1"/>
    <col min="10241" max="10241" width="26.42578125" style="157" customWidth="1"/>
    <col min="10242" max="10242" width="38.85546875" style="157" customWidth="1"/>
    <col min="10243" max="10243" width="24" style="157" customWidth="1"/>
    <col min="10244" max="10244" width="14.28515625" style="157" bestFit="1" customWidth="1"/>
    <col min="10245" max="10245" width="24.85546875" style="157" customWidth="1"/>
    <col min="10246" max="10246" width="19.42578125" style="157" bestFit="1" customWidth="1"/>
    <col min="10247" max="10495" width="11.42578125" style="157"/>
    <col min="10496" max="10496" width="13.140625" style="157" customWidth="1"/>
    <col min="10497" max="10497" width="26.42578125" style="157" customWidth="1"/>
    <col min="10498" max="10498" width="38.85546875" style="157" customWidth="1"/>
    <col min="10499" max="10499" width="24" style="157" customWidth="1"/>
    <col min="10500" max="10500" width="14.28515625" style="157" bestFit="1" customWidth="1"/>
    <col min="10501" max="10501" width="24.85546875" style="157" customWidth="1"/>
    <col min="10502" max="10502" width="19.42578125" style="157" bestFit="1" customWidth="1"/>
    <col min="10503" max="10751" width="11.42578125" style="157"/>
    <col min="10752" max="10752" width="13.140625" style="157" customWidth="1"/>
    <col min="10753" max="10753" width="26.42578125" style="157" customWidth="1"/>
    <col min="10754" max="10754" width="38.85546875" style="157" customWidth="1"/>
    <col min="10755" max="10755" width="24" style="157" customWidth="1"/>
    <col min="10756" max="10756" width="14.28515625" style="157" bestFit="1" customWidth="1"/>
    <col min="10757" max="10757" width="24.85546875" style="157" customWidth="1"/>
    <col min="10758" max="10758" width="19.42578125" style="157" bestFit="1" customWidth="1"/>
    <col min="10759" max="11007" width="11.42578125" style="157"/>
    <col min="11008" max="11008" width="13.140625" style="157" customWidth="1"/>
    <col min="11009" max="11009" width="26.42578125" style="157" customWidth="1"/>
    <col min="11010" max="11010" width="38.85546875" style="157" customWidth="1"/>
    <col min="11011" max="11011" width="24" style="157" customWidth="1"/>
    <col min="11012" max="11012" width="14.28515625" style="157" bestFit="1" customWidth="1"/>
    <col min="11013" max="11013" width="24.85546875" style="157" customWidth="1"/>
    <col min="11014" max="11014" width="19.42578125" style="157" bestFit="1" customWidth="1"/>
    <col min="11015" max="11263" width="11.42578125" style="157"/>
    <col min="11264" max="11264" width="13.140625" style="157" customWidth="1"/>
    <col min="11265" max="11265" width="26.42578125" style="157" customWidth="1"/>
    <col min="11266" max="11266" width="38.85546875" style="157" customWidth="1"/>
    <col min="11267" max="11267" width="24" style="157" customWidth="1"/>
    <col min="11268" max="11268" width="14.28515625" style="157" bestFit="1" customWidth="1"/>
    <col min="11269" max="11269" width="24.85546875" style="157" customWidth="1"/>
    <col min="11270" max="11270" width="19.42578125" style="157" bestFit="1" customWidth="1"/>
    <col min="11271" max="11519" width="11.42578125" style="157"/>
    <col min="11520" max="11520" width="13.140625" style="157" customWidth="1"/>
    <col min="11521" max="11521" width="26.42578125" style="157" customWidth="1"/>
    <col min="11522" max="11522" width="38.85546875" style="157" customWidth="1"/>
    <col min="11523" max="11523" width="24" style="157" customWidth="1"/>
    <col min="11524" max="11524" width="14.28515625" style="157" bestFit="1" customWidth="1"/>
    <col min="11525" max="11525" width="24.85546875" style="157" customWidth="1"/>
    <col min="11526" max="11526" width="19.42578125" style="157" bestFit="1" customWidth="1"/>
    <col min="11527" max="11775" width="11.42578125" style="157"/>
    <col min="11776" max="11776" width="13.140625" style="157" customWidth="1"/>
    <col min="11777" max="11777" width="26.42578125" style="157" customWidth="1"/>
    <col min="11778" max="11778" width="38.85546875" style="157" customWidth="1"/>
    <col min="11779" max="11779" width="24" style="157" customWidth="1"/>
    <col min="11780" max="11780" width="14.28515625" style="157" bestFit="1" customWidth="1"/>
    <col min="11781" max="11781" width="24.85546875" style="157" customWidth="1"/>
    <col min="11782" max="11782" width="19.42578125" style="157" bestFit="1" customWidth="1"/>
    <col min="11783" max="12031" width="11.42578125" style="157"/>
    <col min="12032" max="12032" width="13.140625" style="157" customWidth="1"/>
    <col min="12033" max="12033" width="26.42578125" style="157" customWidth="1"/>
    <col min="12034" max="12034" width="38.85546875" style="157" customWidth="1"/>
    <col min="12035" max="12035" width="24" style="157" customWidth="1"/>
    <col min="12036" max="12036" width="14.28515625" style="157" bestFit="1" customWidth="1"/>
    <col min="12037" max="12037" width="24.85546875" style="157" customWidth="1"/>
    <col min="12038" max="12038" width="19.42578125" style="157" bestFit="1" customWidth="1"/>
    <col min="12039" max="12287" width="11.42578125" style="157"/>
    <col min="12288" max="12288" width="13.140625" style="157" customWidth="1"/>
    <col min="12289" max="12289" width="26.42578125" style="157" customWidth="1"/>
    <col min="12290" max="12290" width="38.85546875" style="157" customWidth="1"/>
    <col min="12291" max="12291" width="24" style="157" customWidth="1"/>
    <col min="12292" max="12292" width="14.28515625" style="157" bestFit="1" customWidth="1"/>
    <col min="12293" max="12293" width="24.85546875" style="157" customWidth="1"/>
    <col min="12294" max="12294" width="19.42578125" style="157" bestFit="1" customWidth="1"/>
    <col min="12295" max="12543" width="11.42578125" style="157"/>
    <col min="12544" max="12544" width="13.140625" style="157" customWidth="1"/>
    <col min="12545" max="12545" width="26.42578125" style="157" customWidth="1"/>
    <col min="12546" max="12546" width="38.85546875" style="157" customWidth="1"/>
    <col min="12547" max="12547" width="24" style="157" customWidth="1"/>
    <col min="12548" max="12548" width="14.28515625" style="157" bestFit="1" customWidth="1"/>
    <col min="12549" max="12549" width="24.85546875" style="157" customWidth="1"/>
    <col min="12550" max="12550" width="19.42578125" style="157" bestFit="1" customWidth="1"/>
    <col min="12551" max="12799" width="11.42578125" style="157"/>
    <col min="12800" max="12800" width="13.140625" style="157" customWidth="1"/>
    <col min="12801" max="12801" width="26.42578125" style="157" customWidth="1"/>
    <col min="12802" max="12802" width="38.85546875" style="157" customWidth="1"/>
    <col min="12803" max="12803" width="24" style="157" customWidth="1"/>
    <col min="12804" max="12804" width="14.28515625" style="157" bestFit="1" customWidth="1"/>
    <col min="12805" max="12805" width="24.85546875" style="157" customWidth="1"/>
    <col min="12806" max="12806" width="19.42578125" style="157" bestFit="1" customWidth="1"/>
    <col min="12807" max="13055" width="11.42578125" style="157"/>
    <col min="13056" max="13056" width="13.140625" style="157" customWidth="1"/>
    <col min="13057" max="13057" width="26.42578125" style="157" customWidth="1"/>
    <col min="13058" max="13058" width="38.85546875" style="157" customWidth="1"/>
    <col min="13059" max="13059" width="24" style="157" customWidth="1"/>
    <col min="13060" max="13060" width="14.28515625" style="157" bestFit="1" customWidth="1"/>
    <col min="13061" max="13061" width="24.85546875" style="157" customWidth="1"/>
    <col min="13062" max="13062" width="19.42578125" style="157" bestFit="1" customWidth="1"/>
    <col min="13063" max="13311" width="11.42578125" style="157"/>
    <col min="13312" max="13312" width="13.140625" style="157" customWidth="1"/>
    <col min="13313" max="13313" width="26.42578125" style="157" customWidth="1"/>
    <col min="13314" max="13314" width="38.85546875" style="157" customWidth="1"/>
    <col min="13315" max="13315" width="24" style="157" customWidth="1"/>
    <col min="13316" max="13316" width="14.28515625" style="157" bestFit="1" customWidth="1"/>
    <col min="13317" max="13317" width="24.85546875" style="157" customWidth="1"/>
    <col min="13318" max="13318" width="19.42578125" style="157" bestFit="1" customWidth="1"/>
    <col min="13319" max="13567" width="11.42578125" style="157"/>
    <col min="13568" max="13568" width="13.140625" style="157" customWidth="1"/>
    <col min="13569" max="13569" width="26.42578125" style="157" customWidth="1"/>
    <col min="13570" max="13570" width="38.85546875" style="157" customWidth="1"/>
    <col min="13571" max="13571" width="24" style="157" customWidth="1"/>
    <col min="13572" max="13572" width="14.28515625" style="157" bestFit="1" customWidth="1"/>
    <col min="13573" max="13573" width="24.85546875" style="157" customWidth="1"/>
    <col min="13574" max="13574" width="19.42578125" style="157" bestFit="1" customWidth="1"/>
    <col min="13575" max="13823" width="11.42578125" style="157"/>
    <col min="13824" max="13824" width="13.140625" style="157" customWidth="1"/>
    <col min="13825" max="13825" width="26.42578125" style="157" customWidth="1"/>
    <col min="13826" max="13826" width="38.85546875" style="157" customWidth="1"/>
    <col min="13827" max="13827" width="24" style="157" customWidth="1"/>
    <col min="13828" max="13828" width="14.28515625" style="157" bestFit="1" customWidth="1"/>
    <col min="13829" max="13829" width="24.85546875" style="157" customWidth="1"/>
    <col min="13830" max="13830" width="19.42578125" style="157" bestFit="1" customWidth="1"/>
    <col min="13831" max="14079" width="11.42578125" style="157"/>
    <col min="14080" max="14080" width="13.140625" style="157" customWidth="1"/>
    <col min="14081" max="14081" width="26.42578125" style="157" customWidth="1"/>
    <col min="14082" max="14082" width="38.85546875" style="157" customWidth="1"/>
    <col min="14083" max="14083" width="24" style="157" customWidth="1"/>
    <col min="14084" max="14084" width="14.28515625" style="157" bestFit="1" customWidth="1"/>
    <col min="14085" max="14085" width="24.85546875" style="157" customWidth="1"/>
    <col min="14086" max="14086" width="19.42578125" style="157" bestFit="1" customWidth="1"/>
    <col min="14087" max="14335" width="11.42578125" style="157"/>
    <col min="14336" max="14336" width="13.140625" style="157" customWidth="1"/>
    <col min="14337" max="14337" width="26.42578125" style="157" customWidth="1"/>
    <col min="14338" max="14338" width="38.85546875" style="157" customWidth="1"/>
    <col min="14339" max="14339" width="24" style="157" customWidth="1"/>
    <col min="14340" max="14340" width="14.28515625" style="157" bestFit="1" customWidth="1"/>
    <col min="14341" max="14341" width="24.85546875" style="157" customWidth="1"/>
    <col min="14342" max="14342" width="19.42578125" style="157" bestFit="1" customWidth="1"/>
    <col min="14343" max="14591" width="11.42578125" style="157"/>
    <col min="14592" max="14592" width="13.140625" style="157" customWidth="1"/>
    <col min="14593" max="14593" width="26.42578125" style="157" customWidth="1"/>
    <col min="14594" max="14594" width="38.85546875" style="157" customWidth="1"/>
    <col min="14595" max="14595" width="24" style="157" customWidth="1"/>
    <col min="14596" max="14596" width="14.28515625" style="157" bestFit="1" customWidth="1"/>
    <col min="14597" max="14597" width="24.85546875" style="157" customWidth="1"/>
    <col min="14598" max="14598" width="19.42578125" style="157" bestFit="1" customWidth="1"/>
    <col min="14599" max="14847" width="11.42578125" style="157"/>
    <col min="14848" max="14848" width="13.140625" style="157" customWidth="1"/>
    <col min="14849" max="14849" width="26.42578125" style="157" customWidth="1"/>
    <col min="14850" max="14850" width="38.85546875" style="157" customWidth="1"/>
    <col min="14851" max="14851" width="24" style="157" customWidth="1"/>
    <col min="14852" max="14852" width="14.28515625" style="157" bestFit="1" customWidth="1"/>
    <col min="14853" max="14853" width="24.85546875" style="157" customWidth="1"/>
    <col min="14854" max="14854" width="19.42578125" style="157" bestFit="1" customWidth="1"/>
    <col min="14855" max="15103" width="11.42578125" style="157"/>
    <col min="15104" max="15104" width="13.140625" style="157" customWidth="1"/>
    <col min="15105" max="15105" width="26.42578125" style="157" customWidth="1"/>
    <col min="15106" max="15106" width="38.85546875" style="157" customWidth="1"/>
    <col min="15107" max="15107" width="24" style="157" customWidth="1"/>
    <col min="15108" max="15108" width="14.28515625" style="157" bestFit="1" customWidth="1"/>
    <col min="15109" max="15109" width="24.85546875" style="157" customWidth="1"/>
    <col min="15110" max="15110" width="19.42578125" style="157" bestFit="1" customWidth="1"/>
    <col min="15111" max="15359" width="11.42578125" style="157"/>
    <col min="15360" max="15360" width="13.140625" style="157" customWidth="1"/>
    <col min="15361" max="15361" width="26.42578125" style="157" customWidth="1"/>
    <col min="15362" max="15362" width="38.85546875" style="157" customWidth="1"/>
    <col min="15363" max="15363" width="24" style="157" customWidth="1"/>
    <col min="15364" max="15364" width="14.28515625" style="157" bestFit="1" customWidth="1"/>
    <col min="15365" max="15365" width="24.85546875" style="157" customWidth="1"/>
    <col min="15366" max="15366" width="19.42578125" style="157" bestFit="1" customWidth="1"/>
    <col min="15367" max="15615" width="11.42578125" style="157"/>
    <col min="15616" max="15616" width="13.140625" style="157" customWidth="1"/>
    <col min="15617" max="15617" width="26.42578125" style="157" customWidth="1"/>
    <col min="15618" max="15618" width="38.85546875" style="157" customWidth="1"/>
    <col min="15619" max="15619" width="24" style="157" customWidth="1"/>
    <col min="15620" max="15620" width="14.28515625" style="157" bestFit="1" customWidth="1"/>
    <col min="15621" max="15621" width="24.85546875" style="157" customWidth="1"/>
    <col min="15622" max="15622" width="19.42578125" style="157" bestFit="1" customWidth="1"/>
    <col min="15623" max="15871" width="11.42578125" style="157"/>
    <col min="15872" max="15872" width="13.140625" style="157" customWidth="1"/>
    <col min="15873" max="15873" width="26.42578125" style="157" customWidth="1"/>
    <col min="15874" max="15874" width="38.85546875" style="157" customWidth="1"/>
    <col min="15875" max="15875" width="24" style="157" customWidth="1"/>
    <col min="15876" max="15876" width="14.28515625" style="157" bestFit="1" customWidth="1"/>
    <col min="15877" max="15877" width="24.85546875" style="157" customWidth="1"/>
    <col min="15878" max="15878" width="19.42578125" style="157" bestFit="1" customWidth="1"/>
    <col min="15879" max="16127" width="11.42578125" style="157"/>
    <col min="16128" max="16128" width="13.140625" style="157" customWidth="1"/>
    <col min="16129" max="16129" width="26.42578125" style="157" customWidth="1"/>
    <col min="16130" max="16130" width="38.85546875" style="157" customWidth="1"/>
    <col min="16131" max="16131" width="24" style="157" customWidth="1"/>
    <col min="16132" max="16132" width="14.28515625" style="157" bestFit="1" customWidth="1"/>
    <col min="16133" max="16133" width="24.85546875" style="157" customWidth="1"/>
    <col min="16134" max="16134" width="19.42578125" style="157" bestFit="1" customWidth="1"/>
    <col min="16135" max="16384" width="11.42578125" style="157"/>
  </cols>
  <sheetData>
    <row r="1" spans="1:9" x14ac:dyDescent="0.25">
      <c r="A1" s="155"/>
      <c r="B1" s="156"/>
      <c r="C1" s="155"/>
      <c r="D1" s="155"/>
      <c r="E1" s="155"/>
    </row>
    <row r="2" spans="1:9" ht="18" x14ac:dyDescent="0.25">
      <c r="A2" s="353" t="s">
        <v>52</v>
      </c>
      <c r="B2" s="353"/>
      <c r="C2" s="353"/>
      <c r="D2" s="353"/>
      <c r="E2" s="155"/>
    </row>
    <row r="3" spans="1:9" ht="18" x14ac:dyDescent="0.25">
      <c r="A3" s="354" t="s">
        <v>12</v>
      </c>
      <c r="B3" s="355"/>
      <c r="C3" s="355"/>
      <c r="D3" s="355"/>
      <c r="E3" s="155"/>
    </row>
    <row r="4" spans="1:9" s="162" customFormat="1" ht="31.5" x14ac:dyDescent="0.25">
      <c r="A4" s="158" t="s">
        <v>53</v>
      </c>
      <c r="B4" s="159" t="s">
        <v>54</v>
      </c>
      <c r="C4" s="160" t="s">
        <v>36</v>
      </c>
      <c r="D4" s="160" t="s">
        <v>24</v>
      </c>
      <c r="E4" s="161"/>
    </row>
    <row r="5" spans="1:9" s="162" customFormat="1" ht="15.75" x14ac:dyDescent="0.25">
      <c r="A5" s="163"/>
      <c r="B5" s="164"/>
      <c r="C5" s="165"/>
      <c r="D5" s="166"/>
      <c r="E5" s="161"/>
      <c r="F5" s="162" t="s">
        <v>6</v>
      </c>
    </row>
    <row r="6" spans="1:9" s="162" customFormat="1" ht="15.75" x14ac:dyDescent="0.25">
      <c r="A6" s="163"/>
      <c r="B6" s="164"/>
      <c r="C6" s="165"/>
      <c r="D6" s="166"/>
      <c r="E6" s="161"/>
    </row>
    <row r="7" spans="1:9" ht="15.75" x14ac:dyDescent="0.25">
      <c r="A7" s="356" t="s">
        <v>55</v>
      </c>
      <c r="B7" s="357"/>
      <c r="C7" s="167"/>
      <c r="D7" s="168">
        <f>SUM(D5:D6)</f>
        <v>0</v>
      </c>
      <c r="E7" s="155"/>
      <c r="F7" s="157" t="s">
        <v>6</v>
      </c>
    </row>
    <row r="8" spans="1:9" x14ac:dyDescent="0.25">
      <c r="A8" s="162"/>
      <c r="B8" s="162"/>
      <c r="C8" s="162"/>
      <c r="D8" s="162"/>
      <c r="E8" s="155"/>
    </row>
    <row r="9" spans="1:9" x14ac:dyDescent="0.25">
      <c r="A9" s="169" t="s">
        <v>10</v>
      </c>
      <c r="B9" s="169" t="s">
        <v>56</v>
      </c>
      <c r="C9" s="169"/>
      <c r="D9" s="169" t="s">
        <v>8</v>
      </c>
      <c r="E9" s="155"/>
      <c r="F9" s="157" t="s">
        <v>6</v>
      </c>
      <c r="G9" s="157" t="s">
        <v>6</v>
      </c>
    </row>
    <row r="10" spans="1:9" x14ac:dyDescent="0.25">
      <c r="A10" s="162"/>
      <c r="B10" s="162"/>
      <c r="C10" s="162"/>
      <c r="D10" s="162"/>
      <c r="E10" s="155"/>
    </row>
    <row r="11" spans="1:9" ht="15.75" x14ac:dyDescent="0.25">
      <c r="A11" s="162"/>
      <c r="B11" s="162"/>
      <c r="C11" s="162"/>
      <c r="D11" s="162"/>
      <c r="E11" s="155"/>
      <c r="F11" s="40"/>
    </row>
    <row r="12" spans="1:9" x14ac:dyDescent="0.25">
      <c r="A12" s="162"/>
      <c r="B12" s="162"/>
      <c r="C12" s="162"/>
      <c r="D12" s="162"/>
      <c r="E12" s="155"/>
      <c r="H12" s="170"/>
    </row>
    <row r="13" spans="1:9" x14ac:dyDescent="0.25">
      <c r="A13" s="162"/>
      <c r="B13" s="162"/>
      <c r="C13" s="162"/>
      <c r="D13" s="162"/>
      <c r="E13" s="155"/>
      <c r="H13" s="157" t="s">
        <v>6</v>
      </c>
    </row>
    <row r="14" spans="1:9" x14ac:dyDescent="0.25">
      <c r="A14" s="162"/>
      <c r="B14" s="162"/>
      <c r="C14" s="162"/>
      <c r="D14" s="162"/>
      <c r="E14" s="155"/>
      <c r="F14" s="157" t="s">
        <v>6</v>
      </c>
      <c r="G14" s="157" t="s">
        <v>6</v>
      </c>
    </row>
    <row r="15" spans="1:9" x14ac:dyDescent="0.25">
      <c r="F15" s="157" t="s">
        <v>6</v>
      </c>
    </row>
    <row r="16" spans="1:9" x14ac:dyDescent="0.25">
      <c r="I16" s="157" t="s">
        <v>6</v>
      </c>
    </row>
    <row r="18" spans="6:7" x14ac:dyDescent="0.25">
      <c r="G18" s="157" t="s">
        <v>6</v>
      </c>
    </row>
    <row r="19" spans="6:7" x14ac:dyDescent="0.25">
      <c r="F19" s="157" t="s">
        <v>6</v>
      </c>
    </row>
  </sheetData>
  <mergeCells count="3">
    <mergeCell ref="A2:D2"/>
    <mergeCell ref="A3:D3"/>
    <mergeCell ref="A7:B7"/>
  </mergeCells>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16"/>
  <sheetViews>
    <sheetView topLeftCell="A35" zoomScale="81" zoomScaleNormal="81" workbookViewId="0">
      <selection activeCell="G36" sqref="G36"/>
    </sheetView>
  </sheetViews>
  <sheetFormatPr baseColWidth="10" defaultColWidth="11.42578125" defaultRowHeight="15" x14ac:dyDescent="0.25"/>
  <cols>
    <col min="1" max="1" width="11.140625" customWidth="1"/>
    <col min="2" max="2" width="18.5703125" customWidth="1"/>
    <col min="3" max="3" width="24.85546875" customWidth="1"/>
    <col min="4" max="4" width="36.5703125" customWidth="1"/>
    <col min="5" max="5" width="30.140625" customWidth="1"/>
    <col min="6" max="6" width="20.85546875" customWidth="1"/>
    <col min="7" max="7" width="21.28515625" customWidth="1"/>
    <col min="8" max="8" width="22.5703125" style="130" customWidth="1"/>
    <col min="9" max="9" width="17.42578125" bestFit="1" customWidth="1"/>
    <col min="10" max="10" width="15.85546875" customWidth="1"/>
    <col min="11" max="11" width="18.42578125" customWidth="1"/>
    <col min="12" max="12" width="16" customWidth="1"/>
    <col min="13" max="13" width="25.7109375" customWidth="1"/>
    <col min="14" max="14" width="41.7109375" customWidth="1"/>
    <col min="15" max="15" width="20" customWidth="1"/>
  </cols>
  <sheetData>
    <row r="2" spans="1:11" ht="21" x14ac:dyDescent="0.35">
      <c r="A2" s="299"/>
      <c r="B2" s="299"/>
      <c r="C2" s="299"/>
    </row>
    <row r="3" spans="1:11" ht="21" x14ac:dyDescent="0.35">
      <c r="A3" s="284" t="s">
        <v>223</v>
      </c>
      <c r="B3" s="284"/>
      <c r="C3" s="284"/>
    </row>
    <row r="4" spans="1:11" ht="21" x14ac:dyDescent="0.35">
      <c r="A4" s="284" t="s">
        <v>224</v>
      </c>
      <c r="B4" s="284" t="s">
        <v>225</v>
      </c>
      <c r="C4" s="284"/>
    </row>
    <row r="5" spans="1:11" ht="21" x14ac:dyDescent="0.35">
      <c r="A5" s="284" t="s">
        <v>226</v>
      </c>
      <c r="B5" s="284" t="s">
        <v>227</v>
      </c>
      <c r="C5" s="284"/>
    </row>
    <row r="6" spans="1:11" ht="18.75" x14ac:dyDescent="0.3">
      <c r="A6" s="280"/>
      <c r="B6" s="280"/>
      <c r="C6" s="280"/>
    </row>
    <row r="8" spans="1:11" ht="24.95" customHeight="1" x14ac:dyDescent="0.25">
      <c r="A8" s="118"/>
      <c r="B8" s="118"/>
      <c r="C8" s="118"/>
      <c r="D8" s="118"/>
      <c r="E8" s="118"/>
      <c r="F8" s="118"/>
      <c r="G8" s="118"/>
      <c r="H8" s="119"/>
    </row>
    <row r="9" spans="1:11" ht="24.95" customHeight="1" x14ac:dyDescent="0.25">
      <c r="A9" s="120"/>
      <c r="B9" s="120"/>
      <c r="C9" s="120"/>
      <c r="D9" s="297" t="s">
        <v>57</v>
      </c>
      <c r="E9" s="120"/>
      <c r="F9" s="120"/>
      <c r="G9" s="120"/>
      <c r="H9" s="121"/>
    </row>
    <row r="10" spans="1:11" ht="24.95" customHeight="1" x14ac:dyDescent="0.25">
      <c r="A10" s="120"/>
      <c r="B10" s="120"/>
      <c r="C10" s="120"/>
      <c r="D10" s="120"/>
      <c r="E10" s="120"/>
      <c r="F10" s="120"/>
      <c r="G10" s="120"/>
      <c r="H10" s="121"/>
    </row>
    <row r="11" spans="1:11" ht="30" customHeight="1" x14ac:dyDescent="0.25">
      <c r="A11" s="290" t="s">
        <v>47</v>
      </c>
      <c r="B11" s="291" t="s">
        <v>31</v>
      </c>
      <c r="C11" s="292" t="s">
        <v>48</v>
      </c>
      <c r="D11" s="293" t="s">
        <v>49</v>
      </c>
      <c r="E11" s="294" t="s">
        <v>234</v>
      </c>
      <c r="F11" s="295" t="s">
        <v>235</v>
      </c>
      <c r="G11" s="295" t="s">
        <v>236</v>
      </c>
      <c r="H11" s="296" t="s">
        <v>237</v>
      </c>
      <c r="I11" s="127"/>
      <c r="K11" s="128"/>
    </row>
    <row r="12" spans="1:11" ht="30" customHeight="1" x14ac:dyDescent="0.25">
      <c r="A12" s="290">
        <v>1</v>
      </c>
      <c r="B12" s="298">
        <v>45387</v>
      </c>
      <c r="C12" s="292"/>
      <c r="D12" s="301" t="s">
        <v>238</v>
      </c>
      <c r="E12" s="302" t="s">
        <v>239</v>
      </c>
      <c r="F12" s="304">
        <v>37042977</v>
      </c>
      <c r="G12" s="304"/>
      <c r="H12" s="303">
        <f>F12</f>
        <v>37042977</v>
      </c>
      <c r="I12" s="127"/>
      <c r="K12" s="128"/>
    </row>
    <row r="13" spans="1:11" ht="56.25" x14ac:dyDescent="0.25">
      <c r="A13" s="290">
        <v>2</v>
      </c>
      <c r="B13" s="298">
        <v>45405</v>
      </c>
      <c r="C13" s="300" t="s">
        <v>258</v>
      </c>
      <c r="D13" s="125" t="s">
        <v>251</v>
      </c>
      <c r="E13" s="310" t="s">
        <v>220</v>
      </c>
      <c r="F13" s="304"/>
      <c r="G13" s="289">
        <v>300000</v>
      </c>
      <c r="H13" s="303">
        <f>H12+F13-G13</f>
        <v>36742977</v>
      </c>
      <c r="I13" s="127"/>
      <c r="K13" s="128"/>
    </row>
    <row r="14" spans="1:11" ht="42" x14ac:dyDescent="0.35">
      <c r="A14" s="290">
        <v>3</v>
      </c>
      <c r="B14" s="298">
        <v>45411</v>
      </c>
      <c r="C14" s="300" t="s">
        <v>247</v>
      </c>
      <c r="D14" s="125" t="s">
        <v>252</v>
      </c>
      <c r="E14" s="305" t="s">
        <v>255</v>
      </c>
      <c r="F14" s="304"/>
      <c r="G14" s="289">
        <v>825000</v>
      </c>
      <c r="H14" s="303">
        <f>H13+F14-G14</f>
        <v>35917977</v>
      </c>
      <c r="I14" s="127"/>
      <c r="K14" s="128"/>
    </row>
    <row r="15" spans="1:11" ht="42" x14ac:dyDescent="0.35">
      <c r="A15" s="290">
        <v>4</v>
      </c>
      <c r="B15" s="298">
        <v>45414</v>
      </c>
      <c r="C15" s="300" t="s">
        <v>240</v>
      </c>
      <c r="D15" s="301" t="s">
        <v>242</v>
      </c>
      <c r="E15" s="305" t="s">
        <v>221</v>
      </c>
      <c r="F15" s="126"/>
      <c r="G15" s="304">
        <v>10360000</v>
      </c>
      <c r="H15" s="303">
        <f t="shared" ref="H15:H35" si="0">H14+F15-G15</f>
        <v>25557977</v>
      </c>
      <c r="I15" s="127"/>
      <c r="K15" s="128"/>
    </row>
    <row r="16" spans="1:11" ht="84" x14ac:dyDescent="0.35">
      <c r="A16" s="290">
        <v>5</v>
      </c>
      <c r="B16" s="298">
        <v>45417</v>
      </c>
      <c r="C16" s="300" t="s">
        <v>241</v>
      </c>
      <c r="D16" s="125" t="s">
        <v>243</v>
      </c>
      <c r="E16" s="305" t="s">
        <v>244</v>
      </c>
      <c r="F16" s="126"/>
      <c r="G16" s="304">
        <v>2845000</v>
      </c>
      <c r="H16" s="303">
        <f t="shared" si="0"/>
        <v>22712977</v>
      </c>
      <c r="I16" s="127"/>
      <c r="K16" s="128"/>
    </row>
    <row r="17" spans="1:11" ht="63" x14ac:dyDescent="0.35">
      <c r="A17" s="290">
        <v>6</v>
      </c>
      <c r="B17" s="285">
        <v>45419</v>
      </c>
      <c r="C17" s="124" t="s">
        <v>241</v>
      </c>
      <c r="D17" s="125" t="s">
        <v>245</v>
      </c>
      <c r="E17" s="306" t="s">
        <v>246</v>
      </c>
      <c r="F17" s="126"/>
      <c r="G17" s="289">
        <v>1919000</v>
      </c>
      <c r="H17" s="303">
        <f t="shared" si="0"/>
        <v>20793977</v>
      </c>
      <c r="I17" s="127"/>
      <c r="K17" s="128"/>
    </row>
    <row r="18" spans="1:11" ht="63" x14ac:dyDescent="0.35">
      <c r="A18" s="290">
        <v>7</v>
      </c>
      <c r="B18" s="285">
        <v>45421</v>
      </c>
      <c r="C18" s="286" t="s">
        <v>247</v>
      </c>
      <c r="D18" s="125" t="s">
        <v>248</v>
      </c>
      <c r="E18" s="307" t="s">
        <v>229</v>
      </c>
      <c r="F18" s="126"/>
      <c r="G18" s="289">
        <v>300000</v>
      </c>
      <c r="H18" s="303">
        <f t="shared" si="0"/>
        <v>20493977</v>
      </c>
      <c r="I18" s="127"/>
      <c r="K18" s="128"/>
    </row>
    <row r="19" spans="1:11" ht="63" x14ac:dyDescent="0.35">
      <c r="A19" s="290">
        <v>8</v>
      </c>
      <c r="B19" s="285">
        <v>45423</v>
      </c>
      <c r="C19" s="286" t="s">
        <v>247</v>
      </c>
      <c r="D19" s="125" t="s">
        <v>249</v>
      </c>
      <c r="E19" s="308" t="s">
        <v>250</v>
      </c>
      <c r="F19" s="126"/>
      <c r="G19" s="289">
        <v>300400</v>
      </c>
      <c r="H19" s="303">
        <f t="shared" si="0"/>
        <v>20193577</v>
      </c>
      <c r="I19" s="127"/>
      <c r="K19" s="128"/>
    </row>
    <row r="20" spans="1:11" ht="105" x14ac:dyDescent="0.35">
      <c r="A20" s="290">
        <v>9</v>
      </c>
      <c r="B20" s="285">
        <v>45425</v>
      </c>
      <c r="C20" s="286" t="s">
        <v>247</v>
      </c>
      <c r="D20" s="125" t="s">
        <v>248</v>
      </c>
      <c r="E20" s="305" t="s">
        <v>213</v>
      </c>
      <c r="F20" s="126"/>
      <c r="G20" s="289">
        <v>837500</v>
      </c>
      <c r="H20" s="303">
        <f t="shared" si="0"/>
        <v>19356077</v>
      </c>
      <c r="I20" s="127"/>
      <c r="K20" s="128"/>
    </row>
    <row r="21" spans="1:11" ht="63" x14ac:dyDescent="0.35">
      <c r="A21" s="290">
        <v>10</v>
      </c>
      <c r="B21" s="285">
        <v>45427</v>
      </c>
      <c r="C21" s="286" t="s">
        <v>247</v>
      </c>
      <c r="D21" s="125" t="s">
        <v>252</v>
      </c>
      <c r="E21" s="305" t="s">
        <v>216</v>
      </c>
      <c r="F21" s="126"/>
      <c r="G21" s="289">
        <v>723900</v>
      </c>
      <c r="H21" s="303">
        <f t="shared" si="0"/>
        <v>18632177</v>
      </c>
      <c r="I21" s="127"/>
      <c r="K21" s="128"/>
    </row>
    <row r="22" spans="1:11" ht="105" x14ac:dyDescent="0.35">
      <c r="A22" s="290">
        <v>11</v>
      </c>
      <c r="B22" s="285">
        <v>45432</v>
      </c>
      <c r="C22" s="286" t="s">
        <v>247</v>
      </c>
      <c r="D22" s="125" t="s">
        <v>251</v>
      </c>
      <c r="E22" s="305" t="s">
        <v>213</v>
      </c>
      <c r="F22" s="126"/>
      <c r="G22" s="289">
        <v>825000</v>
      </c>
      <c r="H22" s="303">
        <f t="shared" si="0"/>
        <v>17807177</v>
      </c>
      <c r="I22" s="127"/>
      <c r="K22" s="128"/>
    </row>
    <row r="23" spans="1:11" ht="63" x14ac:dyDescent="0.35">
      <c r="A23" s="290">
        <v>12</v>
      </c>
      <c r="B23" s="285">
        <v>45435</v>
      </c>
      <c r="C23" s="286" t="s">
        <v>247</v>
      </c>
      <c r="D23" s="287" t="s">
        <v>253</v>
      </c>
      <c r="E23" s="305" t="s">
        <v>254</v>
      </c>
      <c r="F23" s="126"/>
      <c r="G23" s="289">
        <v>300000</v>
      </c>
      <c r="H23" s="303">
        <f t="shared" si="0"/>
        <v>17507177</v>
      </c>
      <c r="I23" s="127"/>
      <c r="K23" s="128"/>
    </row>
    <row r="24" spans="1:11" ht="84" x14ac:dyDescent="0.35">
      <c r="A24" s="290">
        <v>13</v>
      </c>
      <c r="B24" s="285">
        <v>45435</v>
      </c>
      <c r="C24" s="286" t="s">
        <v>247</v>
      </c>
      <c r="D24" s="287" t="s">
        <v>253</v>
      </c>
      <c r="E24" s="305" t="s">
        <v>219</v>
      </c>
      <c r="F24" s="126"/>
      <c r="G24" s="289">
        <v>200000</v>
      </c>
      <c r="H24" s="303">
        <f t="shared" si="0"/>
        <v>17307177</v>
      </c>
      <c r="I24" s="129"/>
      <c r="J24" s="130"/>
      <c r="K24" s="128"/>
    </row>
    <row r="25" spans="1:11" ht="105" x14ac:dyDescent="0.35">
      <c r="A25" s="290">
        <v>15</v>
      </c>
      <c r="B25" s="285">
        <v>45446</v>
      </c>
      <c r="C25" s="286" t="s">
        <v>247</v>
      </c>
      <c r="D25" s="125" t="s">
        <v>248</v>
      </c>
      <c r="E25" s="305" t="s">
        <v>213</v>
      </c>
      <c r="F25" s="126"/>
      <c r="G25" s="289">
        <v>825000</v>
      </c>
      <c r="H25" s="303">
        <f t="shared" si="0"/>
        <v>16482177</v>
      </c>
      <c r="I25" s="129"/>
      <c r="J25" s="130"/>
      <c r="K25" s="128"/>
    </row>
    <row r="26" spans="1:11" ht="84" x14ac:dyDescent="0.35">
      <c r="A26" s="290">
        <v>16</v>
      </c>
      <c r="B26" s="285">
        <v>45446</v>
      </c>
      <c r="C26" s="286" t="s">
        <v>247</v>
      </c>
      <c r="D26" s="125" t="s">
        <v>251</v>
      </c>
      <c r="E26" s="305" t="s">
        <v>215</v>
      </c>
      <c r="F26" s="126"/>
      <c r="G26" s="289">
        <v>1500000</v>
      </c>
      <c r="H26" s="303">
        <f t="shared" si="0"/>
        <v>14982177</v>
      </c>
      <c r="I26" s="129"/>
      <c r="J26" s="130"/>
      <c r="K26" s="128"/>
    </row>
    <row r="27" spans="1:11" ht="105" x14ac:dyDescent="0.25">
      <c r="A27" s="290">
        <v>17</v>
      </c>
      <c r="B27" s="285">
        <v>45453</v>
      </c>
      <c r="C27" s="286" t="s">
        <v>247</v>
      </c>
      <c r="D27" s="287" t="s">
        <v>248</v>
      </c>
      <c r="E27" s="309" t="s">
        <v>213</v>
      </c>
      <c r="F27" s="126"/>
      <c r="G27" s="289">
        <v>825000</v>
      </c>
      <c r="H27" s="303">
        <f t="shared" si="0"/>
        <v>14157177</v>
      </c>
      <c r="I27" s="129"/>
      <c r="J27" s="130"/>
      <c r="K27" s="128"/>
    </row>
    <row r="28" spans="1:11" ht="105" x14ac:dyDescent="0.25">
      <c r="A28" s="290">
        <v>18</v>
      </c>
      <c r="B28" s="285">
        <v>45460</v>
      </c>
      <c r="C28" s="286" t="s">
        <v>247</v>
      </c>
      <c r="D28" s="287" t="s">
        <v>248</v>
      </c>
      <c r="E28" s="309" t="s">
        <v>213</v>
      </c>
      <c r="F28" s="126"/>
      <c r="G28" s="289">
        <v>787500</v>
      </c>
      <c r="H28" s="303">
        <f t="shared" si="0"/>
        <v>13369677</v>
      </c>
      <c r="I28" s="129"/>
      <c r="J28" s="130"/>
      <c r="K28" s="128"/>
    </row>
    <row r="29" spans="1:11" s="134" customFormat="1" ht="105" x14ac:dyDescent="0.25">
      <c r="A29" s="290">
        <v>20</v>
      </c>
      <c r="B29" s="285">
        <v>45467</v>
      </c>
      <c r="C29" s="286" t="s">
        <v>247</v>
      </c>
      <c r="D29" s="287" t="s">
        <v>248</v>
      </c>
      <c r="E29" s="309" t="s">
        <v>213</v>
      </c>
      <c r="F29" s="126"/>
      <c r="G29" s="289">
        <v>525000</v>
      </c>
      <c r="H29" s="303">
        <f t="shared" si="0"/>
        <v>12844677</v>
      </c>
      <c r="I29" s="131"/>
      <c r="J29" s="132"/>
      <c r="K29" s="133"/>
    </row>
    <row r="30" spans="1:11" s="134" customFormat="1" ht="56.25" x14ac:dyDescent="0.25">
      <c r="A30" s="290">
        <v>21</v>
      </c>
      <c r="B30" s="285">
        <v>45467</v>
      </c>
      <c r="C30" s="286" t="s">
        <v>247</v>
      </c>
      <c r="D30" s="125" t="s">
        <v>251</v>
      </c>
      <c r="E30" s="310" t="s">
        <v>220</v>
      </c>
      <c r="F30" s="126"/>
      <c r="G30" s="304">
        <v>500000</v>
      </c>
      <c r="H30" s="303">
        <f t="shared" si="0"/>
        <v>12344677</v>
      </c>
      <c r="I30" s="131"/>
      <c r="J30" s="132"/>
      <c r="K30" s="133"/>
    </row>
    <row r="31" spans="1:11" s="134" customFormat="1" ht="63" x14ac:dyDescent="0.35">
      <c r="A31" s="290"/>
      <c r="B31" s="285">
        <v>45467</v>
      </c>
      <c r="C31" s="286"/>
      <c r="D31" s="125"/>
      <c r="E31" s="313" t="s">
        <v>216</v>
      </c>
      <c r="F31" s="126"/>
      <c r="G31" s="304">
        <v>735750</v>
      </c>
      <c r="H31" s="303">
        <f t="shared" si="0"/>
        <v>11608927</v>
      </c>
      <c r="I31" s="131"/>
      <c r="J31" s="132"/>
      <c r="K31" s="133"/>
    </row>
    <row r="32" spans="1:11" s="134" customFormat="1" ht="63" x14ac:dyDescent="0.35">
      <c r="A32" s="290">
        <v>22</v>
      </c>
      <c r="B32" s="312">
        <v>45471</v>
      </c>
      <c r="C32" s="286" t="s">
        <v>247</v>
      </c>
      <c r="D32" s="287" t="s">
        <v>252</v>
      </c>
      <c r="E32" s="313" t="s">
        <v>216</v>
      </c>
      <c r="F32" s="126"/>
      <c r="G32" s="311">
        <v>743650</v>
      </c>
      <c r="H32" s="303">
        <f t="shared" si="0"/>
        <v>10865277</v>
      </c>
      <c r="I32" s="131"/>
      <c r="J32" s="132"/>
      <c r="K32" s="133"/>
    </row>
    <row r="33" spans="1:14" s="134" customFormat="1" ht="126" x14ac:dyDescent="0.35">
      <c r="A33" s="290">
        <v>23</v>
      </c>
      <c r="B33" s="285">
        <v>45475</v>
      </c>
      <c r="C33" s="286" t="s">
        <v>247</v>
      </c>
      <c r="D33" s="287" t="s">
        <v>248</v>
      </c>
      <c r="E33" s="305" t="s">
        <v>214</v>
      </c>
      <c r="F33" s="126"/>
      <c r="G33" s="289">
        <v>420000</v>
      </c>
      <c r="H33" s="303">
        <f t="shared" si="0"/>
        <v>10445277</v>
      </c>
      <c r="I33" s="131"/>
      <c r="J33" s="132"/>
      <c r="K33" s="133"/>
    </row>
    <row r="34" spans="1:14" s="134" customFormat="1" ht="71.25" customHeight="1" x14ac:dyDescent="0.35">
      <c r="A34" s="290">
        <v>24</v>
      </c>
      <c r="B34" s="285">
        <v>45476</v>
      </c>
      <c r="C34" s="286" t="s">
        <v>247</v>
      </c>
      <c r="D34" s="287" t="s">
        <v>256</v>
      </c>
      <c r="E34" s="305" t="s">
        <v>217</v>
      </c>
      <c r="F34" s="126"/>
      <c r="G34" s="289">
        <v>500000</v>
      </c>
      <c r="H34" s="303">
        <f t="shared" si="0"/>
        <v>9945277</v>
      </c>
      <c r="I34" s="131"/>
      <c r="J34" s="132"/>
      <c r="K34" s="133"/>
    </row>
    <row r="35" spans="1:14" s="134" customFormat="1" ht="84" x14ac:dyDescent="0.35">
      <c r="A35" s="290">
        <v>25</v>
      </c>
      <c r="B35" s="285">
        <v>45476</v>
      </c>
      <c r="C35" s="286" t="s">
        <v>247</v>
      </c>
      <c r="D35" s="287" t="s">
        <v>257</v>
      </c>
      <c r="E35" s="305" t="s">
        <v>218</v>
      </c>
      <c r="F35" s="126"/>
      <c r="G35" s="289">
        <v>500000</v>
      </c>
      <c r="H35" s="303">
        <f t="shared" si="0"/>
        <v>9445277</v>
      </c>
      <c r="I35" s="131"/>
      <c r="J35" s="132"/>
      <c r="K35" s="133"/>
    </row>
    <row r="36" spans="1:14" s="134" customFormat="1" ht="30" customHeight="1" x14ac:dyDescent="0.25">
      <c r="A36" s="122"/>
      <c r="B36" s="123"/>
      <c r="C36" s="124"/>
      <c r="D36" s="287" t="s">
        <v>222</v>
      </c>
      <c r="E36" s="288"/>
      <c r="F36" s="289">
        <f>SUM(F12:F35)</f>
        <v>37042977</v>
      </c>
      <c r="G36" s="289">
        <f>SUM(G13:G35)</f>
        <v>27597700</v>
      </c>
      <c r="H36" s="303">
        <f>F36-G36</f>
        <v>9445277</v>
      </c>
      <c r="I36" s="131"/>
      <c r="J36" s="132"/>
      <c r="K36" s="133"/>
    </row>
    <row r="37" spans="1:14" s="134" customFormat="1" ht="15.75" x14ac:dyDescent="0.25">
      <c r="A37" s="135"/>
      <c r="B37" s="135"/>
      <c r="C37" s="135"/>
      <c r="D37" s="135"/>
      <c r="E37" s="135"/>
      <c r="F37" s="135"/>
      <c r="G37" s="136"/>
      <c r="H37" s="137"/>
      <c r="I37" s="138"/>
      <c r="J37" s="132"/>
      <c r="K37" s="133"/>
    </row>
    <row r="38" spans="1:14" s="134" customFormat="1" ht="15.75" x14ac:dyDescent="0.25">
      <c r="A38" s="139"/>
      <c r="B38" s="140"/>
      <c r="C38" s="141"/>
      <c r="D38" s="142"/>
      <c r="E38" s="143"/>
      <c r="F38" s="139"/>
      <c r="G38" s="144"/>
      <c r="H38" s="131"/>
      <c r="I38" s="138"/>
      <c r="J38" s="132"/>
      <c r="K38" s="144"/>
      <c r="L38" s="144"/>
      <c r="M38" s="144"/>
    </row>
    <row r="39" spans="1:14" s="134" customFormat="1" ht="21" x14ac:dyDescent="0.35">
      <c r="A39" s="320"/>
      <c r="B39" s="321" t="s">
        <v>50</v>
      </c>
      <c r="C39" s="322"/>
      <c r="D39" s="323" t="s">
        <v>51</v>
      </c>
      <c r="E39" s="324" t="s">
        <v>6</v>
      </c>
      <c r="F39" s="325" t="s">
        <v>8</v>
      </c>
      <c r="G39" s="144"/>
      <c r="H39" s="132"/>
      <c r="I39" s="138"/>
      <c r="J39" s="132"/>
      <c r="K39" s="145"/>
      <c r="L39" s="133"/>
    </row>
    <row r="40" spans="1:14" s="134" customFormat="1" ht="15.75" x14ac:dyDescent="0.25">
      <c r="B40" s="146"/>
      <c r="C40" s="146"/>
      <c r="D40" s="147"/>
      <c r="E40" s="146"/>
      <c r="F40" s="146"/>
      <c r="G40" s="146"/>
      <c r="H40" s="144"/>
      <c r="I40" s="138"/>
      <c r="J40" s="132"/>
      <c r="K40" s="144"/>
      <c r="L40" s="144"/>
      <c r="M40" s="133"/>
    </row>
    <row r="41" spans="1:14" s="134" customFormat="1" ht="15.75" x14ac:dyDescent="0.25">
      <c r="A41" s="148"/>
      <c r="B41" s="146"/>
      <c r="C41" s="146"/>
      <c r="D41" s="146"/>
      <c r="E41" s="146"/>
      <c r="F41" s="149"/>
      <c r="G41" s="146"/>
      <c r="H41" s="146"/>
      <c r="I41" s="138"/>
      <c r="J41" s="132"/>
      <c r="K41" s="145"/>
      <c r="L41" s="144"/>
      <c r="M41" s="133"/>
      <c r="N41" s="144"/>
    </row>
    <row r="42" spans="1:14" s="134" customFormat="1" ht="15.75" x14ac:dyDescent="0.25">
      <c r="A42" s="148"/>
      <c r="B42" s="146"/>
      <c r="C42" s="146"/>
      <c r="D42" s="146"/>
      <c r="E42" s="146"/>
      <c r="F42" s="146"/>
      <c r="G42" s="146"/>
      <c r="I42" s="138"/>
      <c r="J42" s="132"/>
      <c r="K42" s="144"/>
      <c r="L42" s="144"/>
    </row>
    <row r="43" spans="1:14" s="134" customFormat="1" x14ac:dyDescent="0.25">
      <c r="A43" s="148"/>
      <c r="B43" s="148"/>
      <c r="C43" s="148" t="s">
        <v>6</v>
      </c>
      <c r="D43" s="148"/>
      <c r="E43" s="148" t="s">
        <v>6</v>
      </c>
      <c r="F43" s="148"/>
      <c r="G43" s="148"/>
      <c r="H43" s="134" t="s">
        <v>6</v>
      </c>
      <c r="I43" s="138"/>
      <c r="J43" s="132"/>
      <c r="K43" s="144"/>
    </row>
    <row r="44" spans="1:14" s="134" customFormat="1" x14ac:dyDescent="0.25">
      <c r="A44" s="148"/>
      <c r="B44" s="148"/>
      <c r="C44" s="148"/>
      <c r="D44" s="148" t="s">
        <v>6</v>
      </c>
      <c r="E44" s="148" t="s">
        <v>6</v>
      </c>
      <c r="F44" s="148"/>
      <c r="G44" s="148"/>
      <c r="I44" s="138"/>
      <c r="J44" s="150"/>
      <c r="K44" s="144"/>
      <c r="L44" s="144"/>
    </row>
    <row r="45" spans="1:14" s="134" customFormat="1" x14ac:dyDescent="0.25">
      <c r="A45" s="151"/>
      <c r="B45" s="151"/>
      <c r="C45" s="151"/>
      <c r="D45" s="151" t="s">
        <v>6</v>
      </c>
      <c r="E45" s="151" t="s">
        <v>6</v>
      </c>
      <c r="F45" s="151"/>
      <c r="G45" s="152"/>
      <c r="I45" s="138"/>
      <c r="J45" s="132"/>
      <c r="K45" s="144"/>
      <c r="M45" s="144"/>
    </row>
    <row r="46" spans="1:14" s="134" customFormat="1" x14ac:dyDescent="0.25">
      <c r="A46" s="151"/>
      <c r="B46" s="151"/>
      <c r="C46" s="151"/>
      <c r="D46" s="151"/>
      <c r="E46" s="151" t="s">
        <v>6</v>
      </c>
      <c r="F46" s="151" t="s">
        <v>6</v>
      </c>
      <c r="G46" s="151"/>
      <c r="H46" s="153"/>
      <c r="I46" s="138"/>
      <c r="J46" s="154"/>
      <c r="K46" s="144"/>
    </row>
    <row r="47" spans="1:14" s="134" customFormat="1" x14ac:dyDescent="0.25">
      <c r="G47" s="144"/>
      <c r="I47" s="138"/>
      <c r="J47" s="154"/>
      <c r="K47" s="133"/>
      <c r="M47" s="144"/>
    </row>
    <row r="48" spans="1:14" s="134" customFormat="1" x14ac:dyDescent="0.25">
      <c r="G48" s="144"/>
      <c r="I48" s="138"/>
      <c r="J48" s="154"/>
      <c r="K48" s="133"/>
    </row>
    <row r="49" spans="5:11" s="134" customFormat="1" x14ac:dyDescent="0.25">
      <c r="E49" s="134" t="s">
        <v>6</v>
      </c>
      <c r="G49" s="144"/>
      <c r="I49" s="138"/>
      <c r="J49" s="154"/>
      <c r="K49" s="133"/>
    </row>
    <row r="50" spans="5:11" s="134" customFormat="1" x14ac:dyDescent="0.25">
      <c r="I50" s="138"/>
      <c r="J50" s="154"/>
      <c r="K50" s="133"/>
    </row>
    <row r="51" spans="5:11" s="134" customFormat="1" x14ac:dyDescent="0.25">
      <c r="I51" s="138"/>
      <c r="J51" s="154"/>
      <c r="K51" s="133"/>
    </row>
    <row r="52" spans="5:11" s="134" customFormat="1" x14ac:dyDescent="0.25">
      <c r="H52" s="132"/>
      <c r="I52" s="138"/>
      <c r="J52" s="154"/>
      <c r="K52" s="133"/>
    </row>
    <row r="53" spans="5:11" s="134" customFormat="1" x14ac:dyDescent="0.25">
      <c r="I53" s="138"/>
      <c r="J53" s="154"/>
      <c r="K53" s="133"/>
    </row>
    <row r="54" spans="5:11" s="134" customFormat="1" x14ac:dyDescent="0.25">
      <c r="H54" s="132"/>
      <c r="I54" s="138"/>
      <c r="J54" s="154"/>
      <c r="K54" s="133"/>
    </row>
    <row r="55" spans="5:11" s="134" customFormat="1" x14ac:dyDescent="0.25">
      <c r="H55" s="132"/>
      <c r="I55" s="138"/>
      <c r="J55" s="154"/>
      <c r="K55" s="133"/>
    </row>
    <row r="56" spans="5:11" s="134" customFormat="1" x14ac:dyDescent="0.25">
      <c r="H56" s="132"/>
      <c r="I56" s="138"/>
      <c r="J56" s="154"/>
    </row>
    <row r="57" spans="5:11" s="134" customFormat="1" x14ac:dyDescent="0.25">
      <c r="H57" s="132"/>
      <c r="I57" s="138"/>
      <c r="J57" s="154"/>
    </row>
    <row r="58" spans="5:11" s="134" customFormat="1" x14ac:dyDescent="0.25">
      <c r="I58" s="138"/>
      <c r="J58" s="154"/>
    </row>
    <row r="59" spans="5:11" s="134" customFormat="1" x14ac:dyDescent="0.25">
      <c r="I59" s="138"/>
      <c r="J59" s="154"/>
    </row>
    <row r="60" spans="5:11" s="134" customFormat="1" x14ac:dyDescent="0.25">
      <c r="I60" s="138"/>
      <c r="J60" s="154"/>
    </row>
    <row r="61" spans="5:11" s="134" customFormat="1" x14ac:dyDescent="0.25">
      <c r="I61" s="138"/>
      <c r="J61" s="154"/>
    </row>
    <row r="62" spans="5:11" s="134" customFormat="1" x14ac:dyDescent="0.25">
      <c r="I62" s="138"/>
      <c r="J62" s="154"/>
    </row>
    <row r="63" spans="5:11" s="134" customFormat="1" x14ac:dyDescent="0.25">
      <c r="I63" s="154"/>
      <c r="J63" s="154"/>
    </row>
    <row r="64" spans="5:11" s="134" customFormat="1" x14ac:dyDescent="0.25">
      <c r="I64" s="154"/>
      <c r="J64" s="154"/>
    </row>
    <row r="65" spans="9:10" s="134" customFormat="1" x14ac:dyDescent="0.25">
      <c r="I65" s="154"/>
      <c r="J65" s="154"/>
    </row>
    <row r="66" spans="9:10" s="134" customFormat="1" x14ac:dyDescent="0.25">
      <c r="I66" s="132"/>
      <c r="J66" s="154"/>
    </row>
    <row r="67" spans="9:10" s="134" customFormat="1" x14ac:dyDescent="0.25">
      <c r="I67" s="132"/>
      <c r="J67" s="132"/>
    </row>
    <row r="68" spans="9:10" s="134" customFormat="1" x14ac:dyDescent="0.25">
      <c r="I68" s="132"/>
      <c r="J68" s="132"/>
    </row>
    <row r="69" spans="9:10" s="134" customFormat="1" x14ac:dyDescent="0.25">
      <c r="I69" s="132"/>
      <c r="J69" s="132"/>
    </row>
    <row r="70" spans="9:10" s="134" customFormat="1" x14ac:dyDescent="0.25">
      <c r="I70" s="132"/>
      <c r="J70" s="132"/>
    </row>
    <row r="71" spans="9:10" s="134" customFormat="1" x14ac:dyDescent="0.25">
      <c r="I71" s="132"/>
      <c r="J71" s="132"/>
    </row>
    <row r="72" spans="9:10" s="134" customFormat="1" x14ac:dyDescent="0.25">
      <c r="I72" s="132"/>
      <c r="J72" s="132"/>
    </row>
    <row r="73" spans="9:10" s="134" customFormat="1" ht="20.100000000000001" customHeight="1" x14ac:dyDescent="0.25">
      <c r="I73" s="132"/>
      <c r="J73" s="132"/>
    </row>
    <row r="74" spans="9:10" s="134" customFormat="1" ht="20.100000000000001" customHeight="1" x14ac:dyDescent="0.25">
      <c r="I74" s="132"/>
      <c r="J74" s="132"/>
    </row>
    <row r="75" spans="9:10" s="134" customFormat="1" ht="20.100000000000001" customHeight="1" x14ac:dyDescent="0.25">
      <c r="I75" s="132"/>
      <c r="J75" s="132"/>
    </row>
    <row r="76" spans="9:10" s="134" customFormat="1" ht="20.100000000000001" customHeight="1" x14ac:dyDescent="0.25">
      <c r="I76" s="132"/>
      <c r="J76" s="132"/>
    </row>
    <row r="77" spans="9:10" s="134" customFormat="1" ht="20.100000000000001" customHeight="1" x14ac:dyDescent="0.25">
      <c r="I77" s="132"/>
      <c r="J77" s="132"/>
    </row>
    <row r="78" spans="9:10" s="134" customFormat="1" ht="20.100000000000001" customHeight="1" x14ac:dyDescent="0.25">
      <c r="I78" s="132"/>
      <c r="J78" s="132"/>
    </row>
    <row r="79" spans="9:10" s="134" customFormat="1" ht="20.100000000000001" customHeight="1" x14ac:dyDescent="0.25">
      <c r="I79" s="132"/>
      <c r="J79" s="132"/>
    </row>
    <row r="80" spans="9:10" s="134" customFormat="1" ht="20.100000000000001" customHeight="1" x14ac:dyDescent="0.25">
      <c r="I80" s="132"/>
      <c r="J80" s="132"/>
    </row>
    <row r="81" spans="8:10" s="134" customFormat="1" ht="20.100000000000001" customHeight="1" x14ac:dyDescent="0.25">
      <c r="I81" s="132"/>
      <c r="J81" s="132"/>
    </row>
    <row r="82" spans="8:10" s="134" customFormat="1" ht="20.100000000000001" customHeight="1" x14ac:dyDescent="0.25">
      <c r="I82" s="132"/>
      <c r="J82" s="132"/>
    </row>
    <row r="83" spans="8:10" s="134" customFormat="1" ht="20.100000000000001" customHeight="1" x14ac:dyDescent="0.25">
      <c r="I83" s="132"/>
      <c r="J83" s="132"/>
    </row>
    <row r="84" spans="8:10" s="134" customFormat="1" ht="20.100000000000001" customHeight="1" x14ac:dyDescent="0.25">
      <c r="I84" s="132"/>
      <c r="J84" s="132"/>
    </row>
    <row r="85" spans="8:10" s="134" customFormat="1" ht="20.100000000000001" customHeight="1" x14ac:dyDescent="0.25">
      <c r="I85" s="132"/>
      <c r="J85" s="132"/>
    </row>
    <row r="86" spans="8:10" s="134" customFormat="1" x14ac:dyDescent="0.25">
      <c r="I86" s="132"/>
      <c r="J86" s="132"/>
    </row>
    <row r="87" spans="8:10" s="134" customFormat="1" x14ac:dyDescent="0.25">
      <c r="I87" s="132"/>
      <c r="J87" s="132"/>
    </row>
    <row r="88" spans="8:10" x14ac:dyDescent="0.25">
      <c r="H88"/>
      <c r="I88" s="130"/>
      <c r="J88" s="130"/>
    </row>
    <row r="89" spans="8:10" x14ac:dyDescent="0.25">
      <c r="H89"/>
      <c r="I89" s="130"/>
      <c r="J89" s="130"/>
    </row>
    <row r="90" spans="8:10" x14ac:dyDescent="0.25">
      <c r="H90"/>
      <c r="I90" s="130"/>
      <c r="J90" s="130"/>
    </row>
    <row r="91" spans="8:10" x14ac:dyDescent="0.25">
      <c r="H91"/>
      <c r="I91" s="130"/>
      <c r="J91" s="130"/>
    </row>
    <row r="92" spans="8:10" x14ac:dyDescent="0.25">
      <c r="H92"/>
      <c r="I92" s="130"/>
      <c r="J92" s="130"/>
    </row>
    <row r="93" spans="8:10" x14ac:dyDescent="0.25">
      <c r="H93"/>
      <c r="I93" s="130"/>
      <c r="J93" s="130"/>
    </row>
    <row r="94" spans="8:10" x14ac:dyDescent="0.25">
      <c r="H94"/>
      <c r="I94" s="130"/>
      <c r="J94" s="130"/>
    </row>
    <row r="95" spans="8:10" x14ac:dyDescent="0.25">
      <c r="H95"/>
      <c r="I95" s="130"/>
      <c r="J95" s="130"/>
    </row>
    <row r="96" spans="8:10" x14ac:dyDescent="0.25">
      <c r="H96"/>
      <c r="I96" s="130"/>
      <c r="J96" s="130"/>
    </row>
    <row r="97" spans="8:10" x14ac:dyDescent="0.25">
      <c r="H97"/>
      <c r="I97" s="130"/>
      <c r="J97" s="130"/>
    </row>
    <row r="98" spans="8:10" x14ac:dyDescent="0.25">
      <c r="H98"/>
      <c r="I98" s="130"/>
      <c r="J98" s="130"/>
    </row>
    <row r="99" spans="8:10" x14ac:dyDescent="0.25">
      <c r="I99" s="130"/>
      <c r="J99" s="130"/>
    </row>
    <row r="100" spans="8:10" x14ac:dyDescent="0.25">
      <c r="I100" s="130"/>
      <c r="J100" s="130"/>
    </row>
    <row r="101" spans="8:10" x14ac:dyDescent="0.25">
      <c r="I101" s="130"/>
      <c r="J101" s="130"/>
    </row>
    <row r="102" spans="8:10" x14ac:dyDescent="0.25">
      <c r="I102" s="130"/>
      <c r="J102" s="130"/>
    </row>
    <row r="103" spans="8:10" x14ac:dyDescent="0.25">
      <c r="I103" s="130"/>
      <c r="J103" s="130"/>
    </row>
    <row r="104" spans="8:10" x14ac:dyDescent="0.25">
      <c r="I104" s="130"/>
      <c r="J104" s="130"/>
    </row>
    <row r="105" spans="8:10" x14ac:dyDescent="0.25">
      <c r="H105"/>
    </row>
    <row r="106" spans="8:10" x14ac:dyDescent="0.25">
      <c r="H106"/>
    </row>
    <row r="107" spans="8:10" x14ac:dyDescent="0.25">
      <c r="H107"/>
    </row>
    <row r="108" spans="8:10" x14ac:dyDescent="0.25">
      <c r="H108"/>
    </row>
    <row r="109" spans="8:10" x14ac:dyDescent="0.25">
      <c r="H109"/>
    </row>
    <row r="110" spans="8:10" x14ac:dyDescent="0.25">
      <c r="H110"/>
    </row>
    <row r="111" spans="8:10" x14ac:dyDescent="0.25">
      <c r="H111"/>
    </row>
    <row r="112" spans="8:10" x14ac:dyDescent="0.25">
      <c r="H112"/>
    </row>
    <row r="113" spans="8:8" x14ac:dyDescent="0.25">
      <c r="H113"/>
    </row>
    <row r="114" spans="8:8" x14ac:dyDescent="0.25">
      <c r="H114"/>
    </row>
    <row r="115" spans="8:8" x14ac:dyDescent="0.25">
      <c r="H115"/>
    </row>
    <row r="116" spans="8:8" x14ac:dyDescent="0.25">
      <c r="H116"/>
    </row>
  </sheetData>
  <pageMargins left="0.7" right="0.7" top="0.75" bottom="0.75" header="0.3" footer="0.3"/>
  <pageSetup paperSize="9"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workbookViewId="0">
      <selection activeCell="H35" sqref="H35"/>
    </sheetView>
  </sheetViews>
  <sheetFormatPr baseColWidth="10" defaultColWidth="12.5703125" defaultRowHeight="15.75" x14ac:dyDescent="0.25"/>
  <cols>
    <col min="1" max="1" width="4.42578125" style="40" customWidth="1"/>
    <col min="2" max="2" width="14" style="40" customWidth="1"/>
    <col min="3" max="3" width="15.85546875" style="40" customWidth="1"/>
    <col min="4" max="4" width="37.85546875" style="40" customWidth="1"/>
    <col min="5" max="5" width="14.7109375" style="40" customWidth="1"/>
    <col min="6" max="6" width="29" style="40" customWidth="1"/>
    <col min="7" max="7" width="12.7109375" style="45" customWidth="1"/>
    <col min="8" max="8" width="14.42578125" style="40" bestFit="1" customWidth="1"/>
    <col min="9" max="9" width="18" style="40" hidden="1" customWidth="1"/>
    <col min="10" max="10" width="12.5703125" style="40" hidden="1" customWidth="1"/>
    <col min="11" max="11" width="17.42578125" style="40" bestFit="1" customWidth="1"/>
    <col min="12" max="12" width="18.5703125" style="40" bestFit="1" customWidth="1"/>
    <col min="13" max="14" width="17.42578125" style="40" bestFit="1" customWidth="1"/>
    <col min="15" max="15" width="16.28515625" style="40" bestFit="1" customWidth="1"/>
    <col min="16" max="256" width="12.5703125" style="40"/>
    <col min="257" max="257" width="4.42578125" style="40" customWidth="1"/>
    <col min="258" max="258" width="14" style="40" customWidth="1"/>
    <col min="259" max="259" width="22.140625" style="40" customWidth="1"/>
    <col min="260" max="260" width="37.85546875" style="40" customWidth="1"/>
    <col min="261" max="261" width="18.42578125" style="40" customWidth="1"/>
    <col min="262" max="262" width="19" style="40" customWidth="1"/>
    <col min="263" max="263" width="12.7109375" style="40" customWidth="1"/>
    <col min="264" max="264" width="7.5703125" style="40" bestFit="1" customWidth="1"/>
    <col min="265" max="266" width="0" style="40" hidden="1" customWidth="1"/>
    <col min="267" max="267" width="13.7109375" style="40" bestFit="1" customWidth="1"/>
    <col min="268" max="512" width="12.5703125" style="40"/>
    <col min="513" max="513" width="4.42578125" style="40" customWidth="1"/>
    <col min="514" max="514" width="14" style="40" customWidth="1"/>
    <col min="515" max="515" width="22.140625" style="40" customWidth="1"/>
    <col min="516" max="516" width="37.85546875" style="40" customWidth="1"/>
    <col min="517" max="517" width="18.42578125" style="40" customWidth="1"/>
    <col min="518" max="518" width="19" style="40" customWidth="1"/>
    <col min="519" max="519" width="12.7109375" style="40" customWidth="1"/>
    <col min="520" max="520" width="7.5703125" style="40" bestFit="1" customWidth="1"/>
    <col min="521" max="522" width="0" style="40" hidden="1" customWidth="1"/>
    <col min="523" max="523" width="13.7109375" style="40" bestFit="1" customWidth="1"/>
    <col min="524" max="768" width="12.5703125" style="40"/>
    <col min="769" max="769" width="4.42578125" style="40" customWidth="1"/>
    <col min="770" max="770" width="14" style="40" customWidth="1"/>
    <col min="771" max="771" width="22.140625" style="40" customWidth="1"/>
    <col min="772" max="772" width="37.85546875" style="40" customWidth="1"/>
    <col min="773" max="773" width="18.42578125" style="40" customWidth="1"/>
    <col min="774" max="774" width="19" style="40" customWidth="1"/>
    <col min="775" max="775" width="12.7109375" style="40" customWidth="1"/>
    <col min="776" max="776" width="7.5703125" style="40" bestFit="1" customWidth="1"/>
    <col min="777" max="778" width="0" style="40" hidden="1" customWidth="1"/>
    <col min="779" max="779" width="13.7109375" style="40" bestFit="1" customWidth="1"/>
    <col min="780" max="1024" width="12.5703125" style="40"/>
    <col min="1025" max="1025" width="4.42578125" style="40" customWidth="1"/>
    <col min="1026" max="1026" width="14" style="40" customWidth="1"/>
    <col min="1027" max="1027" width="22.140625" style="40" customWidth="1"/>
    <col min="1028" max="1028" width="37.85546875" style="40" customWidth="1"/>
    <col min="1029" max="1029" width="18.42578125" style="40" customWidth="1"/>
    <col min="1030" max="1030" width="19" style="40" customWidth="1"/>
    <col min="1031" max="1031" width="12.7109375" style="40" customWidth="1"/>
    <col min="1032" max="1032" width="7.5703125" style="40" bestFit="1" customWidth="1"/>
    <col min="1033" max="1034" width="0" style="40" hidden="1" customWidth="1"/>
    <col min="1035" max="1035" width="13.7109375" style="40" bestFit="1" customWidth="1"/>
    <col min="1036" max="1280" width="12.5703125" style="40"/>
    <col min="1281" max="1281" width="4.42578125" style="40" customWidth="1"/>
    <col min="1282" max="1282" width="14" style="40" customWidth="1"/>
    <col min="1283" max="1283" width="22.140625" style="40" customWidth="1"/>
    <col min="1284" max="1284" width="37.85546875" style="40" customWidth="1"/>
    <col min="1285" max="1285" width="18.42578125" style="40" customWidth="1"/>
    <col min="1286" max="1286" width="19" style="40" customWidth="1"/>
    <col min="1287" max="1287" width="12.7109375" style="40" customWidth="1"/>
    <col min="1288" max="1288" width="7.5703125" style="40" bestFit="1" customWidth="1"/>
    <col min="1289" max="1290" width="0" style="40" hidden="1" customWidth="1"/>
    <col min="1291" max="1291" width="13.7109375" style="40" bestFit="1" customWidth="1"/>
    <col min="1292" max="1536" width="12.5703125" style="40"/>
    <col min="1537" max="1537" width="4.42578125" style="40" customWidth="1"/>
    <col min="1538" max="1538" width="14" style="40" customWidth="1"/>
    <col min="1539" max="1539" width="22.140625" style="40" customWidth="1"/>
    <col min="1540" max="1540" width="37.85546875" style="40" customWidth="1"/>
    <col min="1541" max="1541" width="18.42578125" style="40" customWidth="1"/>
    <col min="1542" max="1542" width="19" style="40" customWidth="1"/>
    <col min="1543" max="1543" width="12.7109375" style="40" customWidth="1"/>
    <col min="1544" max="1544" width="7.5703125" style="40" bestFit="1" customWidth="1"/>
    <col min="1545" max="1546" width="0" style="40" hidden="1" customWidth="1"/>
    <col min="1547" max="1547" width="13.7109375" style="40" bestFit="1" customWidth="1"/>
    <col min="1548" max="1792" width="12.5703125" style="40"/>
    <col min="1793" max="1793" width="4.42578125" style="40" customWidth="1"/>
    <col min="1794" max="1794" width="14" style="40" customWidth="1"/>
    <col min="1795" max="1795" width="22.140625" style="40" customWidth="1"/>
    <col min="1796" max="1796" width="37.85546875" style="40" customWidth="1"/>
    <col min="1797" max="1797" width="18.42578125" style="40" customWidth="1"/>
    <col min="1798" max="1798" width="19" style="40" customWidth="1"/>
    <col min="1799" max="1799" width="12.7109375" style="40" customWidth="1"/>
    <col min="1800" max="1800" width="7.5703125" style="40" bestFit="1" customWidth="1"/>
    <col min="1801" max="1802" width="0" style="40" hidden="1" customWidth="1"/>
    <col min="1803" max="1803" width="13.7109375" style="40" bestFit="1" customWidth="1"/>
    <col min="1804" max="2048" width="12.5703125" style="40"/>
    <col min="2049" max="2049" width="4.42578125" style="40" customWidth="1"/>
    <col min="2050" max="2050" width="14" style="40" customWidth="1"/>
    <col min="2051" max="2051" width="22.140625" style="40" customWidth="1"/>
    <col min="2052" max="2052" width="37.85546875" style="40" customWidth="1"/>
    <col min="2053" max="2053" width="18.42578125" style="40" customWidth="1"/>
    <col min="2054" max="2054" width="19" style="40" customWidth="1"/>
    <col min="2055" max="2055" width="12.7109375" style="40" customWidth="1"/>
    <col min="2056" max="2056" width="7.5703125" style="40" bestFit="1" customWidth="1"/>
    <col min="2057" max="2058" width="0" style="40" hidden="1" customWidth="1"/>
    <col min="2059" max="2059" width="13.7109375" style="40" bestFit="1" customWidth="1"/>
    <col min="2060" max="2304" width="12.5703125" style="40"/>
    <col min="2305" max="2305" width="4.42578125" style="40" customWidth="1"/>
    <col min="2306" max="2306" width="14" style="40" customWidth="1"/>
    <col min="2307" max="2307" width="22.140625" style="40" customWidth="1"/>
    <col min="2308" max="2308" width="37.85546875" style="40" customWidth="1"/>
    <col min="2309" max="2309" width="18.42578125" style="40" customWidth="1"/>
    <col min="2310" max="2310" width="19" style="40" customWidth="1"/>
    <col min="2311" max="2311" width="12.7109375" style="40" customWidth="1"/>
    <col min="2312" max="2312" width="7.5703125" style="40" bestFit="1" customWidth="1"/>
    <col min="2313" max="2314" width="0" style="40" hidden="1" customWidth="1"/>
    <col min="2315" max="2315" width="13.7109375" style="40" bestFit="1" customWidth="1"/>
    <col min="2316" max="2560" width="12.5703125" style="40"/>
    <col min="2561" max="2561" width="4.42578125" style="40" customWidth="1"/>
    <col min="2562" max="2562" width="14" style="40" customWidth="1"/>
    <col min="2563" max="2563" width="22.140625" style="40" customWidth="1"/>
    <col min="2564" max="2564" width="37.85546875" style="40" customWidth="1"/>
    <col min="2565" max="2565" width="18.42578125" style="40" customWidth="1"/>
    <col min="2566" max="2566" width="19" style="40" customWidth="1"/>
    <col min="2567" max="2567" width="12.7109375" style="40" customWidth="1"/>
    <col min="2568" max="2568" width="7.5703125" style="40" bestFit="1" customWidth="1"/>
    <col min="2569" max="2570" width="0" style="40" hidden="1" customWidth="1"/>
    <col min="2571" max="2571" width="13.7109375" style="40" bestFit="1" customWidth="1"/>
    <col min="2572" max="2816" width="12.5703125" style="40"/>
    <col min="2817" max="2817" width="4.42578125" style="40" customWidth="1"/>
    <col min="2818" max="2818" width="14" style="40" customWidth="1"/>
    <col min="2819" max="2819" width="22.140625" style="40" customWidth="1"/>
    <col min="2820" max="2820" width="37.85546875" style="40" customWidth="1"/>
    <col min="2821" max="2821" width="18.42578125" style="40" customWidth="1"/>
    <col min="2822" max="2822" width="19" style="40" customWidth="1"/>
    <col min="2823" max="2823" width="12.7109375" style="40" customWidth="1"/>
    <col min="2824" max="2824" width="7.5703125" style="40" bestFit="1" customWidth="1"/>
    <col min="2825" max="2826" width="0" style="40" hidden="1" customWidth="1"/>
    <col min="2827" max="2827" width="13.7109375" style="40" bestFit="1" customWidth="1"/>
    <col min="2828" max="3072" width="12.5703125" style="40"/>
    <col min="3073" max="3073" width="4.42578125" style="40" customWidth="1"/>
    <col min="3074" max="3074" width="14" style="40" customWidth="1"/>
    <col min="3075" max="3075" width="22.140625" style="40" customWidth="1"/>
    <col min="3076" max="3076" width="37.85546875" style="40" customWidth="1"/>
    <col min="3077" max="3077" width="18.42578125" style="40" customWidth="1"/>
    <col min="3078" max="3078" width="19" style="40" customWidth="1"/>
    <col min="3079" max="3079" width="12.7109375" style="40" customWidth="1"/>
    <col min="3080" max="3080" width="7.5703125" style="40" bestFit="1" customWidth="1"/>
    <col min="3081" max="3082" width="0" style="40" hidden="1" customWidth="1"/>
    <col min="3083" max="3083" width="13.7109375" style="40" bestFit="1" customWidth="1"/>
    <col min="3084" max="3328" width="12.5703125" style="40"/>
    <col min="3329" max="3329" width="4.42578125" style="40" customWidth="1"/>
    <col min="3330" max="3330" width="14" style="40" customWidth="1"/>
    <col min="3331" max="3331" width="22.140625" style="40" customWidth="1"/>
    <col min="3332" max="3332" width="37.85546875" style="40" customWidth="1"/>
    <col min="3333" max="3333" width="18.42578125" style="40" customWidth="1"/>
    <col min="3334" max="3334" width="19" style="40" customWidth="1"/>
    <col min="3335" max="3335" width="12.7109375" style="40" customWidth="1"/>
    <col min="3336" max="3336" width="7.5703125" style="40" bestFit="1" customWidth="1"/>
    <col min="3337" max="3338" width="0" style="40" hidden="1" customWidth="1"/>
    <col min="3339" max="3339" width="13.7109375" style="40" bestFit="1" customWidth="1"/>
    <col min="3340" max="3584" width="12.5703125" style="40"/>
    <col min="3585" max="3585" width="4.42578125" style="40" customWidth="1"/>
    <col min="3586" max="3586" width="14" style="40" customWidth="1"/>
    <col min="3587" max="3587" width="22.140625" style="40" customWidth="1"/>
    <col min="3588" max="3588" width="37.85546875" style="40" customWidth="1"/>
    <col min="3589" max="3589" width="18.42578125" style="40" customWidth="1"/>
    <col min="3590" max="3590" width="19" style="40" customWidth="1"/>
    <col min="3591" max="3591" width="12.7109375" style="40" customWidth="1"/>
    <col min="3592" max="3592" width="7.5703125" style="40" bestFit="1" customWidth="1"/>
    <col min="3593" max="3594" width="0" style="40" hidden="1" customWidth="1"/>
    <col min="3595" max="3595" width="13.7109375" style="40" bestFit="1" customWidth="1"/>
    <col min="3596" max="3840" width="12.5703125" style="40"/>
    <col min="3841" max="3841" width="4.42578125" style="40" customWidth="1"/>
    <col min="3842" max="3842" width="14" style="40" customWidth="1"/>
    <col min="3843" max="3843" width="22.140625" style="40" customWidth="1"/>
    <col min="3844" max="3844" width="37.85546875" style="40" customWidth="1"/>
    <col min="3845" max="3845" width="18.42578125" style="40" customWidth="1"/>
    <col min="3846" max="3846" width="19" style="40" customWidth="1"/>
    <col min="3847" max="3847" width="12.7109375" style="40" customWidth="1"/>
    <col min="3848" max="3848" width="7.5703125" style="40" bestFit="1" customWidth="1"/>
    <col min="3849" max="3850" width="0" style="40" hidden="1" customWidth="1"/>
    <col min="3851" max="3851" width="13.7109375" style="40" bestFit="1" customWidth="1"/>
    <col min="3852" max="4096" width="12.5703125" style="40"/>
    <col min="4097" max="4097" width="4.42578125" style="40" customWidth="1"/>
    <col min="4098" max="4098" width="14" style="40" customWidth="1"/>
    <col min="4099" max="4099" width="22.140625" style="40" customWidth="1"/>
    <col min="4100" max="4100" width="37.85546875" style="40" customWidth="1"/>
    <col min="4101" max="4101" width="18.42578125" style="40" customWidth="1"/>
    <col min="4102" max="4102" width="19" style="40" customWidth="1"/>
    <col min="4103" max="4103" width="12.7109375" style="40" customWidth="1"/>
    <col min="4104" max="4104" width="7.5703125" style="40" bestFit="1" customWidth="1"/>
    <col min="4105" max="4106" width="0" style="40" hidden="1" customWidth="1"/>
    <col min="4107" max="4107" width="13.7109375" style="40" bestFit="1" customWidth="1"/>
    <col min="4108" max="4352" width="12.5703125" style="40"/>
    <col min="4353" max="4353" width="4.42578125" style="40" customWidth="1"/>
    <col min="4354" max="4354" width="14" style="40" customWidth="1"/>
    <col min="4355" max="4355" width="22.140625" style="40" customWidth="1"/>
    <col min="4356" max="4356" width="37.85546875" style="40" customWidth="1"/>
    <col min="4357" max="4357" width="18.42578125" style="40" customWidth="1"/>
    <col min="4358" max="4358" width="19" style="40" customWidth="1"/>
    <col min="4359" max="4359" width="12.7109375" style="40" customWidth="1"/>
    <col min="4360" max="4360" width="7.5703125" style="40" bestFit="1" customWidth="1"/>
    <col min="4361" max="4362" width="0" style="40" hidden="1" customWidth="1"/>
    <col min="4363" max="4363" width="13.7109375" style="40" bestFit="1" customWidth="1"/>
    <col min="4364" max="4608" width="12.5703125" style="40"/>
    <col min="4609" max="4609" width="4.42578125" style="40" customWidth="1"/>
    <col min="4610" max="4610" width="14" style="40" customWidth="1"/>
    <col min="4611" max="4611" width="22.140625" style="40" customWidth="1"/>
    <col min="4612" max="4612" width="37.85546875" style="40" customWidth="1"/>
    <col min="4613" max="4613" width="18.42578125" style="40" customWidth="1"/>
    <col min="4614" max="4614" width="19" style="40" customWidth="1"/>
    <col min="4615" max="4615" width="12.7109375" style="40" customWidth="1"/>
    <col min="4616" max="4616" width="7.5703125" style="40" bestFit="1" customWidth="1"/>
    <col min="4617" max="4618" width="0" style="40" hidden="1" customWidth="1"/>
    <col min="4619" max="4619" width="13.7109375" style="40" bestFit="1" customWidth="1"/>
    <col min="4620" max="4864" width="12.5703125" style="40"/>
    <col min="4865" max="4865" width="4.42578125" style="40" customWidth="1"/>
    <col min="4866" max="4866" width="14" style="40" customWidth="1"/>
    <col min="4867" max="4867" width="22.140625" style="40" customWidth="1"/>
    <col min="4868" max="4868" width="37.85546875" style="40" customWidth="1"/>
    <col min="4869" max="4869" width="18.42578125" style="40" customWidth="1"/>
    <col min="4870" max="4870" width="19" style="40" customWidth="1"/>
    <col min="4871" max="4871" width="12.7109375" style="40" customWidth="1"/>
    <col min="4872" max="4872" width="7.5703125" style="40" bestFit="1" customWidth="1"/>
    <col min="4873" max="4874" width="0" style="40" hidden="1" customWidth="1"/>
    <col min="4875" max="4875" width="13.7109375" style="40" bestFit="1" customWidth="1"/>
    <col min="4876" max="5120" width="12.5703125" style="40"/>
    <col min="5121" max="5121" width="4.42578125" style="40" customWidth="1"/>
    <col min="5122" max="5122" width="14" style="40" customWidth="1"/>
    <col min="5123" max="5123" width="22.140625" style="40" customWidth="1"/>
    <col min="5124" max="5124" width="37.85546875" style="40" customWidth="1"/>
    <col min="5125" max="5125" width="18.42578125" style="40" customWidth="1"/>
    <col min="5126" max="5126" width="19" style="40" customWidth="1"/>
    <col min="5127" max="5127" width="12.7109375" style="40" customWidth="1"/>
    <col min="5128" max="5128" width="7.5703125" style="40" bestFit="1" customWidth="1"/>
    <col min="5129" max="5130" width="0" style="40" hidden="1" customWidth="1"/>
    <col min="5131" max="5131" width="13.7109375" style="40" bestFit="1" customWidth="1"/>
    <col min="5132" max="5376" width="12.5703125" style="40"/>
    <col min="5377" max="5377" width="4.42578125" style="40" customWidth="1"/>
    <col min="5378" max="5378" width="14" style="40" customWidth="1"/>
    <col min="5379" max="5379" width="22.140625" style="40" customWidth="1"/>
    <col min="5380" max="5380" width="37.85546875" style="40" customWidth="1"/>
    <col min="5381" max="5381" width="18.42578125" style="40" customWidth="1"/>
    <col min="5382" max="5382" width="19" style="40" customWidth="1"/>
    <col min="5383" max="5383" width="12.7109375" style="40" customWidth="1"/>
    <col min="5384" max="5384" width="7.5703125" style="40" bestFit="1" customWidth="1"/>
    <col min="5385" max="5386" width="0" style="40" hidden="1" customWidth="1"/>
    <col min="5387" max="5387" width="13.7109375" style="40" bestFit="1" customWidth="1"/>
    <col min="5388" max="5632" width="12.5703125" style="40"/>
    <col min="5633" max="5633" width="4.42578125" style="40" customWidth="1"/>
    <col min="5634" max="5634" width="14" style="40" customWidth="1"/>
    <col min="5635" max="5635" width="22.140625" style="40" customWidth="1"/>
    <col min="5636" max="5636" width="37.85546875" style="40" customWidth="1"/>
    <col min="5637" max="5637" width="18.42578125" style="40" customWidth="1"/>
    <col min="5638" max="5638" width="19" style="40" customWidth="1"/>
    <col min="5639" max="5639" width="12.7109375" style="40" customWidth="1"/>
    <col min="5640" max="5640" width="7.5703125" style="40" bestFit="1" customWidth="1"/>
    <col min="5641" max="5642" width="0" style="40" hidden="1" customWidth="1"/>
    <col min="5643" max="5643" width="13.7109375" style="40" bestFit="1" customWidth="1"/>
    <col min="5644" max="5888" width="12.5703125" style="40"/>
    <col min="5889" max="5889" width="4.42578125" style="40" customWidth="1"/>
    <col min="5890" max="5890" width="14" style="40" customWidth="1"/>
    <col min="5891" max="5891" width="22.140625" style="40" customWidth="1"/>
    <col min="5892" max="5892" width="37.85546875" style="40" customWidth="1"/>
    <col min="5893" max="5893" width="18.42578125" style="40" customWidth="1"/>
    <col min="5894" max="5894" width="19" style="40" customWidth="1"/>
    <col min="5895" max="5895" width="12.7109375" style="40" customWidth="1"/>
    <col min="5896" max="5896" width="7.5703125" style="40" bestFit="1" customWidth="1"/>
    <col min="5897" max="5898" width="0" style="40" hidden="1" customWidth="1"/>
    <col min="5899" max="5899" width="13.7109375" style="40" bestFit="1" customWidth="1"/>
    <col min="5900" max="6144" width="12.5703125" style="40"/>
    <col min="6145" max="6145" width="4.42578125" style="40" customWidth="1"/>
    <col min="6146" max="6146" width="14" style="40" customWidth="1"/>
    <col min="6147" max="6147" width="22.140625" style="40" customWidth="1"/>
    <col min="6148" max="6148" width="37.85546875" style="40" customWidth="1"/>
    <col min="6149" max="6149" width="18.42578125" style="40" customWidth="1"/>
    <col min="6150" max="6150" width="19" style="40" customWidth="1"/>
    <col min="6151" max="6151" width="12.7109375" style="40" customWidth="1"/>
    <col min="6152" max="6152" width="7.5703125" style="40" bestFit="1" customWidth="1"/>
    <col min="6153" max="6154" width="0" style="40" hidden="1" customWidth="1"/>
    <col min="6155" max="6155" width="13.7109375" style="40" bestFit="1" customWidth="1"/>
    <col min="6156" max="6400" width="12.5703125" style="40"/>
    <col min="6401" max="6401" width="4.42578125" style="40" customWidth="1"/>
    <col min="6402" max="6402" width="14" style="40" customWidth="1"/>
    <col min="6403" max="6403" width="22.140625" style="40" customWidth="1"/>
    <col min="6404" max="6404" width="37.85546875" style="40" customWidth="1"/>
    <col min="6405" max="6405" width="18.42578125" style="40" customWidth="1"/>
    <col min="6406" max="6406" width="19" style="40" customWidth="1"/>
    <col min="6407" max="6407" width="12.7109375" style="40" customWidth="1"/>
    <col min="6408" max="6408" width="7.5703125" style="40" bestFit="1" customWidth="1"/>
    <col min="6409" max="6410" width="0" style="40" hidden="1" customWidth="1"/>
    <col min="6411" max="6411" width="13.7109375" style="40" bestFit="1" customWidth="1"/>
    <col min="6412" max="6656" width="12.5703125" style="40"/>
    <col min="6657" max="6657" width="4.42578125" style="40" customWidth="1"/>
    <col min="6658" max="6658" width="14" style="40" customWidth="1"/>
    <col min="6659" max="6659" width="22.140625" style="40" customWidth="1"/>
    <col min="6660" max="6660" width="37.85546875" style="40" customWidth="1"/>
    <col min="6661" max="6661" width="18.42578125" style="40" customWidth="1"/>
    <col min="6662" max="6662" width="19" style="40" customWidth="1"/>
    <col min="6663" max="6663" width="12.7109375" style="40" customWidth="1"/>
    <col min="6664" max="6664" width="7.5703125" style="40" bestFit="1" customWidth="1"/>
    <col min="6665" max="6666" width="0" style="40" hidden="1" customWidth="1"/>
    <col min="6667" max="6667" width="13.7109375" style="40" bestFit="1" customWidth="1"/>
    <col min="6668" max="6912" width="12.5703125" style="40"/>
    <col min="6913" max="6913" width="4.42578125" style="40" customWidth="1"/>
    <col min="6914" max="6914" width="14" style="40" customWidth="1"/>
    <col min="6915" max="6915" width="22.140625" style="40" customWidth="1"/>
    <col min="6916" max="6916" width="37.85546875" style="40" customWidth="1"/>
    <col min="6917" max="6917" width="18.42578125" style="40" customWidth="1"/>
    <col min="6918" max="6918" width="19" style="40" customWidth="1"/>
    <col min="6919" max="6919" width="12.7109375" style="40" customWidth="1"/>
    <col min="6920" max="6920" width="7.5703125" style="40" bestFit="1" customWidth="1"/>
    <col min="6921" max="6922" width="0" style="40" hidden="1" customWidth="1"/>
    <col min="6923" max="6923" width="13.7109375" style="40" bestFit="1" customWidth="1"/>
    <col min="6924" max="7168" width="12.5703125" style="40"/>
    <col min="7169" max="7169" width="4.42578125" style="40" customWidth="1"/>
    <col min="7170" max="7170" width="14" style="40" customWidth="1"/>
    <col min="7171" max="7171" width="22.140625" style="40" customWidth="1"/>
    <col min="7172" max="7172" width="37.85546875" style="40" customWidth="1"/>
    <col min="7173" max="7173" width="18.42578125" style="40" customWidth="1"/>
    <col min="7174" max="7174" width="19" style="40" customWidth="1"/>
    <col min="7175" max="7175" width="12.7109375" style="40" customWidth="1"/>
    <col min="7176" max="7176" width="7.5703125" style="40" bestFit="1" customWidth="1"/>
    <col min="7177" max="7178" width="0" style="40" hidden="1" customWidth="1"/>
    <col min="7179" max="7179" width="13.7109375" style="40" bestFit="1" customWidth="1"/>
    <col min="7180" max="7424" width="12.5703125" style="40"/>
    <col min="7425" max="7425" width="4.42578125" style="40" customWidth="1"/>
    <col min="7426" max="7426" width="14" style="40" customWidth="1"/>
    <col min="7427" max="7427" width="22.140625" style="40" customWidth="1"/>
    <col min="7428" max="7428" width="37.85546875" style="40" customWidth="1"/>
    <col min="7429" max="7429" width="18.42578125" style="40" customWidth="1"/>
    <col min="7430" max="7430" width="19" style="40" customWidth="1"/>
    <col min="7431" max="7431" width="12.7109375" style="40" customWidth="1"/>
    <col min="7432" max="7432" width="7.5703125" style="40" bestFit="1" customWidth="1"/>
    <col min="7433" max="7434" width="0" style="40" hidden="1" customWidth="1"/>
    <col min="7435" max="7435" width="13.7109375" style="40" bestFit="1" customWidth="1"/>
    <col min="7436" max="7680" width="12.5703125" style="40"/>
    <col min="7681" max="7681" width="4.42578125" style="40" customWidth="1"/>
    <col min="7682" max="7682" width="14" style="40" customWidth="1"/>
    <col min="7683" max="7683" width="22.140625" style="40" customWidth="1"/>
    <col min="7684" max="7684" width="37.85546875" style="40" customWidth="1"/>
    <col min="7685" max="7685" width="18.42578125" style="40" customWidth="1"/>
    <col min="7686" max="7686" width="19" style="40" customWidth="1"/>
    <col min="7687" max="7687" width="12.7109375" style="40" customWidth="1"/>
    <col min="7688" max="7688" width="7.5703125" style="40" bestFit="1" customWidth="1"/>
    <col min="7689" max="7690" width="0" style="40" hidden="1" customWidth="1"/>
    <col min="7691" max="7691" width="13.7109375" style="40" bestFit="1" customWidth="1"/>
    <col min="7692" max="7936" width="12.5703125" style="40"/>
    <col min="7937" max="7937" width="4.42578125" style="40" customWidth="1"/>
    <col min="7938" max="7938" width="14" style="40" customWidth="1"/>
    <col min="7939" max="7939" width="22.140625" style="40" customWidth="1"/>
    <col min="7940" max="7940" width="37.85546875" style="40" customWidth="1"/>
    <col min="7941" max="7941" width="18.42578125" style="40" customWidth="1"/>
    <col min="7942" max="7942" width="19" style="40" customWidth="1"/>
    <col min="7943" max="7943" width="12.7109375" style="40" customWidth="1"/>
    <col min="7944" max="7944" width="7.5703125" style="40" bestFit="1" customWidth="1"/>
    <col min="7945" max="7946" width="0" style="40" hidden="1" customWidth="1"/>
    <col min="7947" max="7947" width="13.7109375" style="40" bestFit="1" customWidth="1"/>
    <col min="7948" max="8192" width="12.5703125" style="40"/>
    <col min="8193" max="8193" width="4.42578125" style="40" customWidth="1"/>
    <col min="8194" max="8194" width="14" style="40" customWidth="1"/>
    <col min="8195" max="8195" width="22.140625" style="40" customWidth="1"/>
    <col min="8196" max="8196" width="37.85546875" style="40" customWidth="1"/>
    <col min="8197" max="8197" width="18.42578125" style="40" customWidth="1"/>
    <col min="8198" max="8198" width="19" style="40" customWidth="1"/>
    <col min="8199" max="8199" width="12.7109375" style="40" customWidth="1"/>
    <col min="8200" max="8200" width="7.5703125" style="40" bestFit="1" customWidth="1"/>
    <col min="8201" max="8202" width="0" style="40" hidden="1" customWidth="1"/>
    <col min="8203" max="8203" width="13.7109375" style="40" bestFit="1" customWidth="1"/>
    <col min="8204" max="8448" width="12.5703125" style="40"/>
    <col min="8449" max="8449" width="4.42578125" style="40" customWidth="1"/>
    <col min="8450" max="8450" width="14" style="40" customWidth="1"/>
    <col min="8451" max="8451" width="22.140625" style="40" customWidth="1"/>
    <col min="8452" max="8452" width="37.85546875" style="40" customWidth="1"/>
    <col min="8453" max="8453" width="18.42578125" style="40" customWidth="1"/>
    <col min="8454" max="8454" width="19" style="40" customWidth="1"/>
    <col min="8455" max="8455" width="12.7109375" style="40" customWidth="1"/>
    <col min="8456" max="8456" width="7.5703125" style="40" bestFit="1" customWidth="1"/>
    <col min="8457" max="8458" width="0" style="40" hidden="1" customWidth="1"/>
    <col min="8459" max="8459" width="13.7109375" style="40" bestFit="1" customWidth="1"/>
    <col min="8460" max="8704" width="12.5703125" style="40"/>
    <col min="8705" max="8705" width="4.42578125" style="40" customWidth="1"/>
    <col min="8706" max="8706" width="14" style="40" customWidth="1"/>
    <col min="8707" max="8707" width="22.140625" style="40" customWidth="1"/>
    <col min="8708" max="8708" width="37.85546875" style="40" customWidth="1"/>
    <col min="8709" max="8709" width="18.42578125" style="40" customWidth="1"/>
    <col min="8710" max="8710" width="19" style="40" customWidth="1"/>
    <col min="8711" max="8711" width="12.7109375" style="40" customWidth="1"/>
    <col min="8712" max="8712" width="7.5703125" style="40" bestFit="1" customWidth="1"/>
    <col min="8713" max="8714" width="0" style="40" hidden="1" customWidth="1"/>
    <col min="8715" max="8715" width="13.7109375" style="40" bestFit="1" customWidth="1"/>
    <col min="8716" max="8960" width="12.5703125" style="40"/>
    <col min="8961" max="8961" width="4.42578125" style="40" customWidth="1"/>
    <col min="8962" max="8962" width="14" style="40" customWidth="1"/>
    <col min="8963" max="8963" width="22.140625" style="40" customWidth="1"/>
    <col min="8964" max="8964" width="37.85546875" style="40" customWidth="1"/>
    <col min="8965" max="8965" width="18.42578125" style="40" customWidth="1"/>
    <col min="8966" max="8966" width="19" style="40" customWidth="1"/>
    <col min="8967" max="8967" width="12.7109375" style="40" customWidth="1"/>
    <col min="8968" max="8968" width="7.5703125" style="40" bestFit="1" customWidth="1"/>
    <col min="8969" max="8970" width="0" style="40" hidden="1" customWidth="1"/>
    <col min="8971" max="8971" width="13.7109375" style="40" bestFit="1" customWidth="1"/>
    <col min="8972" max="9216" width="12.5703125" style="40"/>
    <col min="9217" max="9217" width="4.42578125" style="40" customWidth="1"/>
    <col min="9218" max="9218" width="14" style="40" customWidth="1"/>
    <col min="9219" max="9219" width="22.140625" style="40" customWidth="1"/>
    <col min="9220" max="9220" width="37.85546875" style="40" customWidth="1"/>
    <col min="9221" max="9221" width="18.42578125" style="40" customWidth="1"/>
    <col min="9222" max="9222" width="19" style="40" customWidth="1"/>
    <col min="9223" max="9223" width="12.7109375" style="40" customWidth="1"/>
    <col min="9224" max="9224" width="7.5703125" style="40" bestFit="1" customWidth="1"/>
    <col min="9225" max="9226" width="0" style="40" hidden="1" customWidth="1"/>
    <col min="9227" max="9227" width="13.7109375" style="40" bestFit="1" customWidth="1"/>
    <col min="9228" max="9472" width="12.5703125" style="40"/>
    <col min="9473" max="9473" width="4.42578125" style="40" customWidth="1"/>
    <col min="9474" max="9474" width="14" style="40" customWidth="1"/>
    <col min="9475" max="9475" width="22.140625" style="40" customWidth="1"/>
    <col min="9476" max="9476" width="37.85546875" style="40" customWidth="1"/>
    <col min="9477" max="9477" width="18.42578125" style="40" customWidth="1"/>
    <col min="9478" max="9478" width="19" style="40" customWidth="1"/>
    <col min="9479" max="9479" width="12.7109375" style="40" customWidth="1"/>
    <col min="9480" max="9480" width="7.5703125" style="40" bestFit="1" customWidth="1"/>
    <col min="9481" max="9482" width="0" style="40" hidden="1" customWidth="1"/>
    <col min="9483" max="9483" width="13.7109375" style="40" bestFit="1" customWidth="1"/>
    <col min="9484" max="9728" width="12.5703125" style="40"/>
    <col min="9729" max="9729" width="4.42578125" style="40" customWidth="1"/>
    <col min="9730" max="9730" width="14" style="40" customWidth="1"/>
    <col min="9731" max="9731" width="22.140625" style="40" customWidth="1"/>
    <col min="9732" max="9732" width="37.85546875" style="40" customWidth="1"/>
    <col min="9733" max="9733" width="18.42578125" style="40" customWidth="1"/>
    <col min="9734" max="9734" width="19" style="40" customWidth="1"/>
    <col min="9735" max="9735" width="12.7109375" style="40" customWidth="1"/>
    <col min="9736" max="9736" width="7.5703125" style="40" bestFit="1" customWidth="1"/>
    <col min="9737" max="9738" width="0" style="40" hidden="1" customWidth="1"/>
    <col min="9739" max="9739" width="13.7109375" style="40" bestFit="1" customWidth="1"/>
    <col min="9740" max="9984" width="12.5703125" style="40"/>
    <col min="9985" max="9985" width="4.42578125" style="40" customWidth="1"/>
    <col min="9986" max="9986" width="14" style="40" customWidth="1"/>
    <col min="9987" max="9987" width="22.140625" style="40" customWidth="1"/>
    <col min="9988" max="9988" width="37.85546875" style="40" customWidth="1"/>
    <col min="9989" max="9989" width="18.42578125" style="40" customWidth="1"/>
    <col min="9990" max="9990" width="19" style="40" customWidth="1"/>
    <col min="9991" max="9991" width="12.7109375" style="40" customWidth="1"/>
    <col min="9992" max="9992" width="7.5703125" style="40" bestFit="1" customWidth="1"/>
    <col min="9993" max="9994" width="0" style="40" hidden="1" customWidth="1"/>
    <col min="9995" max="9995" width="13.7109375" style="40" bestFit="1" customWidth="1"/>
    <col min="9996" max="10240" width="12.5703125" style="40"/>
    <col min="10241" max="10241" width="4.42578125" style="40" customWidth="1"/>
    <col min="10242" max="10242" width="14" style="40" customWidth="1"/>
    <col min="10243" max="10243" width="22.140625" style="40" customWidth="1"/>
    <col min="10244" max="10244" width="37.85546875" style="40" customWidth="1"/>
    <col min="10245" max="10245" width="18.42578125" style="40" customWidth="1"/>
    <col min="10246" max="10246" width="19" style="40" customWidth="1"/>
    <col min="10247" max="10247" width="12.7109375" style="40" customWidth="1"/>
    <col min="10248" max="10248" width="7.5703125" style="40" bestFit="1" customWidth="1"/>
    <col min="10249" max="10250" width="0" style="40" hidden="1" customWidth="1"/>
    <col min="10251" max="10251" width="13.7109375" style="40" bestFit="1" customWidth="1"/>
    <col min="10252" max="10496" width="12.5703125" style="40"/>
    <col min="10497" max="10497" width="4.42578125" style="40" customWidth="1"/>
    <col min="10498" max="10498" width="14" style="40" customWidth="1"/>
    <col min="10499" max="10499" width="22.140625" style="40" customWidth="1"/>
    <col min="10500" max="10500" width="37.85546875" style="40" customWidth="1"/>
    <col min="10501" max="10501" width="18.42578125" style="40" customWidth="1"/>
    <col min="10502" max="10502" width="19" style="40" customWidth="1"/>
    <col min="10503" max="10503" width="12.7109375" style="40" customWidth="1"/>
    <col min="10504" max="10504" width="7.5703125" style="40" bestFit="1" customWidth="1"/>
    <col min="10505" max="10506" width="0" style="40" hidden="1" customWidth="1"/>
    <col min="10507" max="10507" width="13.7109375" style="40" bestFit="1" customWidth="1"/>
    <col min="10508" max="10752" width="12.5703125" style="40"/>
    <col min="10753" max="10753" width="4.42578125" style="40" customWidth="1"/>
    <col min="10754" max="10754" width="14" style="40" customWidth="1"/>
    <col min="10755" max="10755" width="22.140625" style="40" customWidth="1"/>
    <col min="10756" max="10756" width="37.85546875" style="40" customWidth="1"/>
    <col min="10757" max="10757" width="18.42578125" style="40" customWidth="1"/>
    <col min="10758" max="10758" width="19" style="40" customWidth="1"/>
    <col min="10759" max="10759" width="12.7109375" style="40" customWidth="1"/>
    <col min="10760" max="10760" width="7.5703125" style="40" bestFit="1" customWidth="1"/>
    <col min="10761" max="10762" width="0" style="40" hidden="1" customWidth="1"/>
    <col min="10763" max="10763" width="13.7109375" style="40" bestFit="1" customWidth="1"/>
    <col min="10764" max="11008" width="12.5703125" style="40"/>
    <col min="11009" max="11009" width="4.42578125" style="40" customWidth="1"/>
    <col min="11010" max="11010" width="14" style="40" customWidth="1"/>
    <col min="11011" max="11011" width="22.140625" style="40" customWidth="1"/>
    <col min="11012" max="11012" width="37.85546875" style="40" customWidth="1"/>
    <col min="11013" max="11013" width="18.42578125" style="40" customWidth="1"/>
    <col min="11014" max="11014" width="19" style="40" customWidth="1"/>
    <col min="11015" max="11015" width="12.7109375" style="40" customWidth="1"/>
    <col min="11016" max="11016" width="7.5703125" style="40" bestFit="1" customWidth="1"/>
    <col min="11017" max="11018" width="0" style="40" hidden="1" customWidth="1"/>
    <col min="11019" max="11019" width="13.7109375" style="40" bestFit="1" customWidth="1"/>
    <col min="11020" max="11264" width="12.5703125" style="40"/>
    <col min="11265" max="11265" width="4.42578125" style="40" customWidth="1"/>
    <col min="11266" max="11266" width="14" style="40" customWidth="1"/>
    <col min="11267" max="11267" width="22.140625" style="40" customWidth="1"/>
    <col min="11268" max="11268" width="37.85546875" style="40" customWidth="1"/>
    <col min="11269" max="11269" width="18.42578125" style="40" customWidth="1"/>
    <col min="11270" max="11270" width="19" style="40" customWidth="1"/>
    <col min="11271" max="11271" width="12.7109375" style="40" customWidth="1"/>
    <col min="11272" max="11272" width="7.5703125" style="40" bestFit="1" customWidth="1"/>
    <col min="11273" max="11274" width="0" style="40" hidden="1" customWidth="1"/>
    <col min="11275" max="11275" width="13.7109375" style="40" bestFit="1" customWidth="1"/>
    <col min="11276" max="11520" width="12.5703125" style="40"/>
    <col min="11521" max="11521" width="4.42578125" style="40" customWidth="1"/>
    <col min="11522" max="11522" width="14" style="40" customWidth="1"/>
    <col min="11523" max="11523" width="22.140625" style="40" customWidth="1"/>
    <col min="11524" max="11524" width="37.85546875" style="40" customWidth="1"/>
    <col min="11525" max="11525" width="18.42578125" style="40" customWidth="1"/>
    <col min="11526" max="11526" width="19" style="40" customWidth="1"/>
    <col min="11527" max="11527" width="12.7109375" style="40" customWidth="1"/>
    <col min="11528" max="11528" width="7.5703125" style="40" bestFit="1" customWidth="1"/>
    <col min="11529" max="11530" width="0" style="40" hidden="1" customWidth="1"/>
    <col min="11531" max="11531" width="13.7109375" style="40" bestFit="1" customWidth="1"/>
    <col min="11532" max="11776" width="12.5703125" style="40"/>
    <col min="11777" max="11777" width="4.42578125" style="40" customWidth="1"/>
    <col min="11778" max="11778" width="14" style="40" customWidth="1"/>
    <col min="11779" max="11779" width="22.140625" style="40" customWidth="1"/>
    <col min="11780" max="11780" width="37.85546875" style="40" customWidth="1"/>
    <col min="11781" max="11781" width="18.42578125" style="40" customWidth="1"/>
    <col min="11782" max="11782" width="19" style="40" customWidth="1"/>
    <col min="11783" max="11783" width="12.7109375" style="40" customWidth="1"/>
    <col min="11784" max="11784" width="7.5703125" style="40" bestFit="1" customWidth="1"/>
    <col min="11785" max="11786" width="0" style="40" hidden="1" customWidth="1"/>
    <col min="11787" max="11787" width="13.7109375" style="40" bestFit="1" customWidth="1"/>
    <col min="11788" max="12032" width="12.5703125" style="40"/>
    <col min="12033" max="12033" width="4.42578125" style="40" customWidth="1"/>
    <col min="12034" max="12034" width="14" style="40" customWidth="1"/>
    <col min="12035" max="12035" width="22.140625" style="40" customWidth="1"/>
    <col min="12036" max="12036" width="37.85546875" style="40" customWidth="1"/>
    <col min="12037" max="12037" width="18.42578125" style="40" customWidth="1"/>
    <col min="12038" max="12038" width="19" style="40" customWidth="1"/>
    <col min="12039" max="12039" width="12.7109375" style="40" customWidth="1"/>
    <col min="12040" max="12040" width="7.5703125" style="40" bestFit="1" customWidth="1"/>
    <col min="12041" max="12042" width="0" style="40" hidden="1" customWidth="1"/>
    <col min="12043" max="12043" width="13.7109375" style="40" bestFit="1" customWidth="1"/>
    <col min="12044" max="12288" width="12.5703125" style="40"/>
    <col min="12289" max="12289" width="4.42578125" style="40" customWidth="1"/>
    <col min="12290" max="12290" width="14" style="40" customWidth="1"/>
    <col min="12291" max="12291" width="22.140625" style="40" customWidth="1"/>
    <col min="12292" max="12292" width="37.85546875" style="40" customWidth="1"/>
    <col min="12293" max="12293" width="18.42578125" style="40" customWidth="1"/>
    <col min="12294" max="12294" width="19" style="40" customWidth="1"/>
    <col min="12295" max="12295" width="12.7109375" style="40" customWidth="1"/>
    <col min="12296" max="12296" width="7.5703125" style="40" bestFit="1" customWidth="1"/>
    <col min="12297" max="12298" width="0" style="40" hidden="1" customWidth="1"/>
    <col min="12299" max="12299" width="13.7109375" style="40" bestFit="1" customWidth="1"/>
    <col min="12300" max="12544" width="12.5703125" style="40"/>
    <col min="12545" max="12545" width="4.42578125" style="40" customWidth="1"/>
    <col min="12546" max="12546" width="14" style="40" customWidth="1"/>
    <col min="12547" max="12547" width="22.140625" style="40" customWidth="1"/>
    <col min="12548" max="12548" width="37.85546875" style="40" customWidth="1"/>
    <col min="12549" max="12549" width="18.42578125" style="40" customWidth="1"/>
    <col min="12550" max="12550" width="19" style="40" customWidth="1"/>
    <col min="12551" max="12551" width="12.7109375" style="40" customWidth="1"/>
    <col min="12552" max="12552" width="7.5703125" style="40" bestFit="1" customWidth="1"/>
    <col min="12553" max="12554" width="0" style="40" hidden="1" customWidth="1"/>
    <col min="12555" max="12555" width="13.7109375" style="40" bestFit="1" customWidth="1"/>
    <col min="12556" max="12800" width="12.5703125" style="40"/>
    <col min="12801" max="12801" width="4.42578125" style="40" customWidth="1"/>
    <col min="12802" max="12802" width="14" style="40" customWidth="1"/>
    <col min="12803" max="12803" width="22.140625" style="40" customWidth="1"/>
    <col min="12804" max="12804" width="37.85546875" style="40" customWidth="1"/>
    <col min="12805" max="12805" width="18.42578125" style="40" customWidth="1"/>
    <col min="12806" max="12806" width="19" style="40" customWidth="1"/>
    <col min="12807" max="12807" width="12.7109375" style="40" customWidth="1"/>
    <col min="12808" max="12808" width="7.5703125" style="40" bestFit="1" customWidth="1"/>
    <col min="12809" max="12810" width="0" style="40" hidden="1" customWidth="1"/>
    <col min="12811" max="12811" width="13.7109375" style="40" bestFit="1" customWidth="1"/>
    <col min="12812" max="13056" width="12.5703125" style="40"/>
    <col min="13057" max="13057" width="4.42578125" style="40" customWidth="1"/>
    <col min="13058" max="13058" width="14" style="40" customWidth="1"/>
    <col min="13059" max="13059" width="22.140625" style="40" customWidth="1"/>
    <col min="13060" max="13060" width="37.85546875" style="40" customWidth="1"/>
    <col min="13061" max="13061" width="18.42578125" style="40" customWidth="1"/>
    <col min="13062" max="13062" width="19" style="40" customWidth="1"/>
    <col min="13063" max="13063" width="12.7109375" style="40" customWidth="1"/>
    <col min="13064" max="13064" width="7.5703125" style="40" bestFit="1" customWidth="1"/>
    <col min="13065" max="13066" width="0" style="40" hidden="1" customWidth="1"/>
    <col min="13067" max="13067" width="13.7109375" style="40" bestFit="1" customWidth="1"/>
    <col min="13068" max="13312" width="12.5703125" style="40"/>
    <col min="13313" max="13313" width="4.42578125" style="40" customWidth="1"/>
    <col min="13314" max="13314" width="14" style="40" customWidth="1"/>
    <col min="13315" max="13315" width="22.140625" style="40" customWidth="1"/>
    <col min="13316" max="13316" width="37.85546875" style="40" customWidth="1"/>
    <col min="13317" max="13317" width="18.42578125" style="40" customWidth="1"/>
    <col min="13318" max="13318" width="19" style="40" customWidth="1"/>
    <col min="13319" max="13319" width="12.7109375" style="40" customWidth="1"/>
    <col min="13320" max="13320" width="7.5703125" style="40" bestFit="1" customWidth="1"/>
    <col min="13321" max="13322" width="0" style="40" hidden="1" customWidth="1"/>
    <col min="13323" max="13323" width="13.7109375" style="40" bestFit="1" customWidth="1"/>
    <col min="13324" max="13568" width="12.5703125" style="40"/>
    <col min="13569" max="13569" width="4.42578125" style="40" customWidth="1"/>
    <col min="13570" max="13570" width="14" style="40" customWidth="1"/>
    <col min="13571" max="13571" width="22.140625" style="40" customWidth="1"/>
    <col min="13572" max="13572" width="37.85546875" style="40" customWidth="1"/>
    <col min="13573" max="13573" width="18.42578125" style="40" customWidth="1"/>
    <col min="13574" max="13574" width="19" style="40" customWidth="1"/>
    <col min="13575" max="13575" width="12.7109375" style="40" customWidth="1"/>
    <col min="13576" max="13576" width="7.5703125" style="40" bestFit="1" customWidth="1"/>
    <col min="13577" max="13578" width="0" style="40" hidden="1" customWidth="1"/>
    <col min="13579" max="13579" width="13.7109375" style="40" bestFit="1" customWidth="1"/>
    <col min="13580" max="13824" width="12.5703125" style="40"/>
    <col min="13825" max="13825" width="4.42578125" style="40" customWidth="1"/>
    <col min="13826" max="13826" width="14" style="40" customWidth="1"/>
    <col min="13827" max="13827" width="22.140625" style="40" customWidth="1"/>
    <col min="13828" max="13828" width="37.85546875" style="40" customWidth="1"/>
    <col min="13829" max="13829" width="18.42578125" style="40" customWidth="1"/>
    <col min="13830" max="13830" width="19" style="40" customWidth="1"/>
    <col min="13831" max="13831" width="12.7109375" style="40" customWidth="1"/>
    <col min="13832" max="13832" width="7.5703125" style="40" bestFit="1" customWidth="1"/>
    <col min="13833" max="13834" width="0" style="40" hidden="1" customWidth="1"/>
    <col min="13835" max="13835" width="13.7109375" style="40" bestFit="1" customWidth="1"/>
    <col min="13836" max="14080" width="12.5703125" style="40"/>
    <col min="14081" max="14081" width="4.42578125" style="40" customWidth="1"/>
    <col min="14082" max="14082" width="14" style="40" customWidth="1"/>
    <col min="14083" max="14083" width="22.140625" style="40" customWidth="1"/>
    <col min="14084" max="14084" width="37.85546875" style="40" customWidth="1"/>
    <col min="14085" max="14085" width="18.42578125" style="40" customWidth="1"/>
    <col min="14086" max="14086" width="19" style="40" customWidth="1"/>
    <col min="14087" max="14087" width="12.7109375" style="40" customWidth="1"/>
    <col min="14088" max="14088" width="7.5703125" style="40" bestFit="1" customWidth="1"/>
    <col min="14089" max="14090" width="0" style="40" hidden="1" customWidth="1"/>
    <col min="14091" max="14091" width="13.7109375" style="40" bestFit="1" customWidth="1"/>
    <col min="14092" max="14336" width="12.5703125" style="40"/>
    <col min="14337" max="14337" width="4.42578125" style="40" customWidth="1"/>
    <col min="14338" max="14338" width="14" style="40" customWidth="1"/>
    <col min="14339" max="14339" width="22.140625" style="40" customWidth="1"/>
    <col min="14340" max="14340" width="37.85546875" style="40" customWidth="1"/>
    <col min="14341" max="14341" width="18.42578125" style="40" customWidth="1"/>
    <col min="14342" max="14342" width="19" style="40" customWidth="1"/>
    <col min="14343" max="14343" width="12.7109375" style="40" customWidth="1"/>
    <col min="14344" max="14344" width="7.5703125" style="40" bestFit="1" customWidth="1"/>
    <col min="14345" max="14346" width="0" style="40" hidden="1" customWidth="1"/>
    <col min="14347" max="14347" width="13.7109375" style="40" bestFit="1" customWidth="1"/>
    <col min="14348" max="14592" width="12.5703125" style="40"/>
    <col min="14593" max="14593" width="4.42578125" style="40" customWidth="1"/>
    <col min="14594" max="14594" width="14" style="40" customWidth="1"/>
    <col min="14595" max="14595" width="22.140625" style="40" customWidth="1"/>
    <col min="14596" max="14596" width="37.85546875" style="40" customWidth="1"/>
    <col min="14597" max="14597" width="18.42578125" style="40" customWidth="1"/>
    <col min="14598" max="14598" width="19" style="40" customWidth="1"/>
    <col min="14599" max="14599" width="12.7109375" style="40" customWidth="1"/>
    <col min="14600" max="14600" width="7.5703125" style="40" bestFit="1" customWidth="1"/>
    <col min="14601" max="14602" width="0" style="40" hidden="1" customWidth="1"/>
    <col min="14603" max="14603" width="13.7109375" style="40" bestFit="1" customWidth="1"/>
    <col min="14604" max="14848" width="12.5703125" style="40"/>
    <col min="14849" max="14849" width="4.42578125" style="40" customWidth="1"/>
    <col min="14850" max="14850" width="14" style="40" customWidth="1"/>
    <col min="14851" max="14851" width="22.140625" style="40" customWidth="1"/>
    <col min="14852" max="14852" width="37.85546875" style="40" customWidth="1"/>
    <col min="14853" max="14853" width="18.42578125" style="40" customWidth="1"/>
    <col min="14854" max="14854" width="19" style="40" customWidth="1"/>
    <col min="14855" max="14855" width="12.7109375" style="40" customWidth="1"/>
    <col min="14856" max="14856" width="7.5703125" style="40" bestFit="1" customWidth="1"/>
    <col min="14857" max="14858" width="0" style="40" hidden="1" customWidth="1"/>
    <col min="14859" max="14859" width="13.7109375" style="40" bestFit="1" customWidth="1"/>
    <col min="14860" max="15104" width="12.5703125" style="40"/>
    <col min="15105" max="15105" width="4.42578125" style="40" customWidth="1"/>
    <col min="15106" max="15106" width="14" style="40" customWidth="1"/>
    <col min="15107" max="15107" width="22.140625" style="40" customWidth="1"/>
    <col min="15108" max="15108" width="37.85546875" style="40" customWidth="1"/>
    <col min="15109" max="15109" width="18.42578125" style="40" customWidth="1"/>
    <col min="15110" max="15110" width="19" style="40" customWidth="1"/>
    <col min="15111" max="15111" width="12.7109375" style="40" customWidth="1"/>
    <col min="15112" max="15112" width="7.5703125" style="40" bestFit="1" customWidth="1"/>
    <col min="15113" max="15114" width="0" style="40" hidden="1" customWidth="1"/>
    <col min="15115" max="15115" width="13.7109375" style="40" bestFit="1" customWidth="1"/>
    <col min="15116" max="15360" width="12.5703125" style="40"/>
    <col min="15361" max="15361" width="4.42578125" style="40" customWidth="1"/>
    <col min="15362" max="15362" width="14" style="40" customWidth="1"/>
    <col min="15363" max="15363" width="22.140625" style="40" customWidth="1"/>
    <col min="15364" max="15364" width="37.85546875" style="40" customWidth="1"/>
    <col min="15365" max="15365" width="18.42578125" style="40" customWidth="1"/>
    <col min="15366" max="15366" width="19" style="40" customWidth="1"/>
    <col min="15367" max="15367" width="12.7109375" style="40" customWidth="1"/>
    <col min="15368" max="15368" width="7.5703125" style="40" bestFit="1" customWidth="1"/>
    <col min="15369" max="15370" width="0" style="40" hidden="1" customWidth="1"/>
    <col min="15371" max="15371" width="13.7109375" style="40" bestFit="1" customWidth="1"/>
    <col min="15372" max="15616" width="12.5703125" style="40"/>
    <col min="15617" max="15617" width="4.42578125" style="40" customWidth="1"/>
    <col min="15618" max="15618" width="14" style="40" customWidth="1"/>
    <col min="15619" max="15619" width="22.140625" style="40" customWidth="1"/>
    <col min="15620" max="15620" width="37.85546875" style="40" customWidth="1"/>
    <col min="15621" max="15621" width="18.42578125" style="40" customWidth="1"/>
    <col min="15622" max="15622" width="19" style="40" customWidth="1"/>
    <col min="15623" max="15623" width="12.7109375" style="40" customWidth="1"/>
    <col min="15624" max="15624" width="7.5703125" style="40" bestFit="1" customWidth="1"/>
    <col min="15625" max="15626" width="0" style="40" hidden="1" customWidth="1"/>
    <col min="15627" max="15627" width="13.7109375" style="40" bestFit="1" customWidth="1"/>
    <col min="15628" max="15872" width="12.5703125" style="40"/>
    <col min="15873" max="15873" width="4.42578125" style="40" customWidth="1"/>
    <col min="15874" max="15874" width="14" style="40" customWidth="1"/>
    <col min="15875" max="15875" width="22.140625" style="40" customWidth="1"/>
    <col min="15876" max="15876" width="37.85546875" style="40" customWidth="1"/>
    <col min="15877" max="15877" width="18.42578125" style="40" customWidth="1"/>
    <col min="15878" max="15878" width="19" style="40" customWidth="1"/>
    <col min="15879" max="15879" width="12.7109375" style="40" customWidth="1"/>
    <col min="15880" max="15880" width="7.5703125" style="40" bestFit="1" customWidth="1"/>
    <col min="15881" max="15882" width="0" style="40" hidden="1" customWidth="1"/>
    <col min="15883" max="15883" width="13.7109375" style="40" bestFit="1" customWidth="1"/>
    <col min="15884" max="16128" width="12.5703125" style="40"/>
    <col min="16129" max="16129" width="4.42578125" style="40" customWidth="1"/>
    <col min="16130" max="16130" width="14" style="40" customWidth="1"/>
    <col min="16131" max="16131" width="22.140625" style="40" customWidth="1"/>
    <col min="16132" max="16132" width="37.85546875" style="40" customWidth="1"/>
    <col min="16133" max="16133" width="18.42578125" style="40" customWidth="1"/>
    <col min="16134" max="16134" width="19" style="40" customWidth="1"/>
    <col min="16135" max="16135" width="12.7109375" style="40" customWidth="1"/>
    <col min="16136" max="16136" width="7.5703125" style="40" bestFit="1" customWidth="1"/>
    <col min="16137" max="16138" width="0" style="40" hidden="1" customWidth="1"/>
    <col min="16139" max="16139" width="13.7109375" style="40" bestFit="1" customWidth="1"/>
    <col min="16140" max="16384" width="12.5703125" style="40"/>
  </cols>
  <sheetData>
    <row r="1" spans="1:11" ht="17.25" thickTop="1" x14ac:dyDescent="0.3">
      <c r="A1" s="34"/>
      <c r="B1" s="35"/>
      <c r="C1" s="35"/>
      <c r="D1" s="35"/>
      <c r="E1" s="36"/>
      <c r="F1" s="37"/>
      <c r="G1" s="38"/>
      <c r="H1" s="39"/>
    </row>
    <row r="2" spans="1:11" ht="16.5" x14ac:dyDescent="0.3">
      <c r="A2" s="41"/>
      <c r="B2" s="42"/>
      <c r="C2" s="42"/>
      <c r="D2" s="43"/>
      <c r="E2" s="43"/>
      <c r="F2" s="44"/>
    </row>
    <row r="3" spans="1:11" ht="16.5" x14ac:dyDescent="0.3">
      <c r="A3" s="41"/>
      <c r="B3" s="46" t="s">
        <v>14</v>
      </c>
      <c r="C3" s="42"/>
      <c r="D3" s="43"/>
      <c r="E3" s="43"/>
      <c r="F3" s="44"/>
    </row>
    <row r="4" spans="1:11" ht="16.5" x14ac:dyDescent="0.3">
      <c r="A4" s="41"/>
      <c r="B4" s="42"/>
      <c r="C4" s="42"/>
      <c r="D4" s="43"/>
      <c r="E4" s="43"/>
      <c r="F4" s="44"/>
    </row>
    <row r="5" spans="1:11" ht="16.5" x14ac:dyDescent="0.3">
      <c r="A5" s="47" t="s">
        <v>58</v>
      </c>
      <c r="F5" s="48"/>
    </row>
    <row r="6" spans="1:11" ht="16.5" x14ac:dyDescent="0.3">
      <c r="A6" s="47" t="s">
        <v>15</v>
      </c>
      <c r="C6" s="49"/>
      <c r="F6" s="50"/>
    </row>
    <row r="7" spans="1:11" ht="16.5" x14ac:dyDescent="0.3">
      <c r="A7" s="51" t="s">
        <v>59</v>
      </c>
      <c r="B7" s="52"/>
      <c r="C7" s="52"/>
      <c r="F7" s="53"/>
    </row>
    <row r="8" spans="1:11" ht="16.5" x14ac:dyDescent="0.3">
      <c r="A8" s="47" t="s">
        <v>16</v>
      </c>
      <c r="F8" s="53"/>
    </row>
    <row r="9" spans="1:11" ht="16.5" x14ac:dyDescent="0.3">
      <c r="A9" s="54"/>
      <c r="B9" s="55"/>
      <c r="C9" s="55"/>
      <c r="D9" s="55"/>
      <c r="E9" s="55"/>
      <c r="F9" s="56"/>
    </row>
    <row r="10" spans="1:11" ht="16.5" x14ac:dyDescent="0.3">
      <c r="A10" s="47"/>
      <c r="F10" s="57" t="s">
        <v>17</v>
      </c>
    </row>
    <row r="11" spans="1:11" ht="16.5" x14ac:dyDescent="0.3">
      <c r="A11" s="58"/>
      <c r="F11" s="59" t="s">
        <v>18</v>
      </c>
    </row>
    <row r="12" spans="1:11" x14ac:dyDescent="0.25">
      <c r="A12" s="60" t="s">
        <v>19</v>
      </c>
      <c r="C12" s="61" t="s">
        <v>20</v>
      </c>
      <c r="F12" s="62"/>
      <c r="G12" s="63"/>
      <c r="H12" s="64"/>
      <c r="I12" s="64"/>
      <c r="J12" s="64"/>
      <c r="K12" s="64"/>
    </row>
    <row r="13" spans="1:11" x14ac:dyDescent="0.25">
      <c r="A13" s="58"/>
      <c r="F13" s="65"/>
      <c r="G13" s="63"/>
      <c r="H13" s="64"/>
      <c r="I13" s="64"/>
      <c r="J13" s="64"/>
      <c r="K13" s="64"/>
    </row>
    <row r="14" spans="1:11" ht="16.5" x14ac:dyDescent="0.3">
      <c r="A14" s="60" t="s">
        <v>21</v>
      </c>
      <c r="C14" s="66" t="s">
        <v>22</v>
      </c>
      <c r="F14" s="67"/>
      <c r="G14" s="68"/>
      <c r="H14" s="64"/>
      <c r="I14" s="64"/>
      <c r="J14" s="64"/>
      <c r="K14" s="64"/>
    </row>
    <row r="15" spans="1:11" ht="16.5" x14ac:dyDescent="0.3">
      <c r="A15" s="58"/>
      <c r="C15" s="69" t="s">
        <v>6</v>
      </c>
      <c r="D15" s="70" t="s">
        <v>23</v>
      </c>
      <c r="E15" s="69" t="s">
        <v>24</v>
      </c>
      <c r="F15" s="67"/>
      <c r="G15" s="63"/>
      <c r="H15" s="64"/>
      <c r="I15" s="64"/>
      <c r="J15" s="64"/>
      <c r="K15" s="64"/>
    </row>
    <row r="16" spans="1:11" x14ac:dyDescent="0.25">
      <c r="A16" s="58"/>
      <c r="C16" s="71">
        <f>+C6</f>
        <v>0</v>
      </c>
      <c r="D16" s="72" t="s">
        <v>25</v>
      </c>
      <c r="E16" s="73"/>
      <c r="F16" s="67"/>
      <c r="G16" s="63"/>
      <c r="H16" s="64"/>
      <c r="I16" s="64"/>
      <c r="J16" s="64"/>
      <c r="K16" s="64"/>
    </row>
    <row r="17" spans="1:13" ht="17.25" thickBot="1" x14ac:dyDescent="0.35">
      <c r="A17" s="58"/>
      <c r="C17" s="66" t="s">
        <v>26</v>
      </c>
      <c r="E17" s="74"/>
      <c r="F17" s="75">
        <f>E16</f>
        <v>0</v>
      </c>
      <c r="G17" s="63"/>
      <c r="H17" s="64"/>
      <c r="I17" s="64"/>
      <c r="J17" s="64"/>
      <c r="K17" s="64"/>
    </row>
    <row r="18" spans="1:13" ht="17.25" thickTop="1" thickBot="1" x14ac:dyDescent="0.3">
      <c r="A18" s="58"/>
      <c r="D18" s="40" t="s">
        <v>6</v>
      </c>
      <c r="F18" s="75"/>
      <c r="G18" s="63"/>
      <c r="H18" s="64"/>
      <c r="I18" s="64"/>
      <c r="J18" s="64"/>
      <c r="K18" s="64"/>
    </row>
    <row r="19" spans="1:13" ht="17.25" thickTop="1" thickBot="1" x14ac:dyDescent="0.3">
      <c r="A19" s="60" t="s">
        <v>27</v>
      </c>
      <c r="C19" s="76" t="s">
        <v>28</v>
      </c>
      <c r="F19" s="75">
        <f>F12+F17</f>
        <v>0</v>
      </c>
      <c r="G19" s="63"/>
      <c r="H19" s="64"/>
      <c r="I19" s="64"/>
      <c r="J19" s="64"/>
      <c r="K19" s="77"/>
    </row>
    <row r="20" spans="1:13" ht="16.5" thickTop="1" x14ac:dyDescent="0.25">
      <c r="A20" s="60" t="s">
        <v>29</v>
      </c>
      <c r="C20" s="76" t="s">
        <v>30</v>
      </c>
      <c r="F20" s="78"/>
      <c r="K20" s="79"/>
    </row>
    <row r="21" spans="1:13" ht="16.5" x14ac:dyDescent="0.3">
      <c r="A21" s="58"/>
      <c r="C21" s="80" t="s">
        <v>31</v>
      </c>
      <c r="D21" s="81" t="s">
        <v>32</v>
      </c>
      <c r="E21" s="69" t="s">
        <v>24</v>
      </c>
      <c r="F21" s="78"/>
      <c r="K21" s="79"/>
      <c r="L21" s="82"/>
    </row>
    <row r="22" spans="1:13" x14ac:dyDescent="0.25">
      <c r="A22" s="58"/>
      <c r="C22" s="83">
        <f>+C6</f>
        <v>0</v>
      </c>
      <c r="D22" s="72" t="s">
        <v>25</v>
      </c>
      <c r="E22" s="84">
        <v>0</v>
      </c>
      <c r="F22" s="78"/>
      <c r="K22" s="82"/>
    </row>
    <row r="23" spans="1:13" ht="17.25" thickBot="1" x14ac:dyDescent="0.35">
      <c r="A23" s="58"/>
      <c r="C23" s="66" t="s">
        <v>33</v>
      </c>
      <c r="E23" s="74"/>
      <c r="F23" s="85"/>
      <c r="H23" s="82"/>
      <c r="K23" s="82"/>
    </row>
    <row r="24" spans="1:13" ht="16.5" thickTop="1" x14ac:dyDescent="0.25">
      <c r="A24" s="58"/>
      <c r="F24" s="78"/>
      <c r="K24" s="82"/>
    </row>
    <row r="25" spans="1:13" x14ac:dyDescent="0.25">
      <c r="A25" s="60" t="s">
        <v>34</v>
      </c>
      <c r="C25" s="76" t="s">
        <v>35</v>
      </c>
      <c r="F25" s="78"/>
      <c r="G25" s="45" t="s">
        <v>6</v>
      </c>
    </row>
    <row r="26" spans="1:13" ht="16.5" x14ac:dyDescent="0.3">
      <c r="A26" s="58"/>
      <c r="C26" s="69" t="s">
        <v>31</v>
      </c>
      <c r="D26" s="69" t="s">
        <v>36</v>
      </c>
      <c r="E26" s="86"/>
      <c r="F26" s="87" t="s">
        <v>37</v>
      </c>
    </row>
    <row r="27" spans="1:13" x14ac:dyDescent="0.25">
      <c r="A27" s="58"/>
      <c r="C27" s="88">
        <f>+C6</f>
        <v>0</v>
      </c>
      <c r="D27" s="72" t="s">
        <v>25</v>
      </c>
      <c r="E27" s="89">
        <f>+[1]divers!D10</f>
        <v>0</v>
      </c>
      <c r="F27" s="87"/>
      <c r="K27" s="82"/>
    </row>
    <row r="28" spans="1:13" ht="17.25" thickBot="1" x14ac:dyDescent="0.35">
      <c r="A28" s="58"/>
      <c r="C28" s="66" t="s">
        <v>38</v>
      </c>
      <c r="E28" s="74" t="s">
        <v>6</v>
      </c>
      <c r="F28" s="85"/>
      <c r="G28" s="90"/>
      <c r="K28" s="79"/>
      <c r="M28" s="79"/>
    </row>
    <row r="29" spans="1:13" ht="16.5" thickTop="1" x14ac:dyDescent="0.25">
      <c r="A29" s="58"/>
      <c r="F29" s="78"/>
      <c r="G29" s="38"/>
      <c r="H29" s="79"/>
      <c r="K29" s="82"/>
      <c r="L29" s="79"/>
    </row>
    <row r="30" spans="1:13" x14ac:dyDescent="0.25">
      <c r="A30" s="60" t="s">
        <v>39</v>
      </c>
      <c r="C30" s="72" t="s">
        <v>40</v>
      </c>
      <c r="D30" s="91"/>
      <c r="F30" s="92">
        <f>F12+F17-F23</f>
        <v>0</v>
      </c>
      <c r="G30" s="93"/>
      <c r="H30" s="79"/>
      <c r="K30" s="79"/>
    </row>
    <row r="31" spans="1:13" x14ac:dyDescent="0.25">
      <c r="A31" s="58"/>
      <c r="F31" s="94" t="s">
        <v>6</v>
      </c>
      <c r="H31" s="79"/>
      <c r="K31" s="82"/>
      <c r="L31" s="79"/>
      <c r="M31" s="79"/>
    </row>
    <row r="32" spans="1:13" x14ac:dyDescent="0.25">
      <c r="A32" s="60" t="s">
        <v>41</v>
      </c>
      <c r="C32" s="72" t="s">
        <v>42</v>
      </c>
      <c r="D32" s="91"/>
      <c r="F32" s="95" t="e">
        <f>'LIVRE BANQUE'!#REF!</f>
        <v>#REF!</v>
      </c>
      <c r="H32" s="79"/>
      <c r="K32" s="79"/>
      <c r="L32" s="79"/>
    </row>
    <row r="33" spans="1:14" x14ac:dyDescent="0.25">
      <c r="A33" s="58"/>
      <c r="F33" s="78"/>
      <c r="H33" s="79"/>
      <c r="K33" s="79"/>
      <c r="L33" s="79"/>
    </row>
    <row r="34" spans="1:14" x14ac:dyDescent="0.25">
      <c r="A34" s="60" t="s">
        <v>43</v>
      </c>
      <c r="C34" s="96" t="s">
        <v>44</v>
      </c>
      <c r="D34" s="97"/>
      <c r="E34" s="40" t="s">
        <v>6</v>
      </c>
      <c r="F34" s="98" t="e">
        <f>F30-F32</f>
        <v>#REF!</v>
      </c>
      <c r="H34" s="79"/>
      <c r="K34" s="82"/>
      <c r="L34" s="79"/>
    </row>
    <row r="35" spans="1:14" x14ac:dyDescent="0.25">
      <c r="A35" s="58"/>
      <c r="F35" s="99"/>
      <c r="G35" s="100"/>
      <c r="H35" s="79"/>
      <c r="K35" s="101"/>
      <c r="L35" s="79"/>
    </row>
    <row r="36" spans="1:14" x14ac:dyDescent="0.25">
      <c r="A36" s="102"/>
      <c r="F36" s="99"/>
      <c r="G36" s="100"/>
      <c r="K36" s="79"/>
      <c r="L36" s="79"/>
    </row>
    <row r="37" spans="1:14" x14ac:dyDescent="0.25">
      <c r="A37" s="102"/>
      <c r="F37" s="99"/>
      <c r="G37" s="100"/>
      <c r="L37" s="79"/>
      <c r="M37" s="79"/>
    </row>
    <row r="38" spans="1:14" ht="16.5" x14ac:dyDescent="0.3">
      <c r="A38" s="47"/>
      <c r="B38" s="103" t="s">
        <v>45</v>
      </c>
      <c r="D38" s="52" t="s">
        <v>46</v>
      </c>
      <c r="E38" s="52"/>
      <c r="F38" s="104" t="s">
        <v>8</v>
      </c>
      <c r="L38" s="79"/>
      <c r="N38" s="79"/>
    </row>
    <row r="39" spans="1:14" ht="16.5" x14ac:dyDescent="0.3">
      <c r="A39" s="47"/>
      <c r="B39" s="103"/>
      <c r="D39" s="52"/>
      <c r="E39" s="52"/>
      <c r="F39" s="105"/>
      <c r="G39" s="100"/>
      <c r="L39" s="79"/>
    </row>
    <row r="40" spans="1:14" ht="16.5" x14ac:dyDescent="0.3">
      <c r="A40" s="106"/>
      <c r="B40" s="103"/>
      <c r="C40" s="52"/>
      <c r="D40" s="103"/>
      <c r="E40" s="103"/>
      <c r="F40" s="107"/>
      <c r="G40" s="108"/>
      <c r="L40" s="79"/>
    </row>
    <row r="41" spans="1:14" ht="16.5" x14ac:dyDescent="0.3">
      <c r="A41" s="109"/>
      <c r="B41" s="110"/>
      <c r="C41" s="111"/>
      <c r="D41" s="111"/>
      <c r="E41" s="110"/>
      <c r="F41" s="112"/>
      <c r="G41" s="108"/>
      <c r="K41" s="101"/>
      <c r="L41" s="79"/>
    </row>
    <row r="42" spans="1:14" x14ac:dyDescent="0.25">
      <c r="A42" s="106"/>
      <c r="C42" s="113"/>
      <c r="F42" s="114"/>
      <c r="G42" s="108"/>
      <c r="L42" s="79"/>
    </row>
    <row r="43" spans="1:14" x14ac:dyDescent="0.25">
      <c r="A43" s="106"/>
      <c r="C43" s="113"/>
      <c r="F43" s="114"/>
      <c r="G43" s="108"/>
      <c r="L43" s="79"/>
      <c r="M43" s="82"/>
    </row>
    <row r="44" spans="1:14" ht="16.5" thickBot="1" x14ac:dyDescent="0.3">
      <c r="A44" s="115"/>
      <c r="B44" s="116"/>
      <c r="C44" s="116"/>
      <c r="D44" s="116"/>
      <c r="E44" s="116"/>
      <c r="F44" s="117"/>
      <c r="G44" s="100"/>
      <c r="L44" s="79"/>
    </row>
    <row r="45" spans="1:14" ht="16.5" thickTop="1" x14ac:dyDescent="0.25">
      <c r="L45" s="79"/>
    </row>
    <row r="46" spans="1:14" x14ac:dyDescent="0.25">
      <c r="L46" s="79"/>
    </row>
    <row r="47" spans="1:14" x14ac:dyDescent="0.25">
      <c r="L47" s="79"/>
    </row>
    <row r="48" spans="1:14" x14ac:dyDescent="0.25">
      <c r="D48" s="82"/>
      <c r="L48" s="79"/>
    </row>
    <row r="49" spans="4:12" x14ac:dyDescent="0.25">
      <c r="L49" s="79"/>
    </row>
    <row r="50" spans="4:12" x14ac:dyDescent="0.25">
      <c r="D50" s="82"/>
      <c r="G50" s="40"/>
      <c r="L50" s="79"/>
    </row>
    <row r="51" spans="4:12" x14ac:dyDescent="0.25">
      <c r="L51" s="79"/>
    </row>
    <row r="52" spans="4:12" x14ac:dyDescent="0.25">
      <c r="L52" s="79"/>
    </row>
    <row r="53" spans="4:12" x14ac:dyDescent="0.25">
      <c r="L53" s="79"/>
    </row>
    <row r="54" spans="4:12" x14ac:dyDescent="0.25">
      <c r="L54" s="79"/>
    </row>
    <row r="55" spans="4:12" x14ac:dyDescent="0.25">
      <c r="L55" s="79"/>
    </row>
    <row r="56" spans="4:12" x14ac:dyDescent="0.25">
      <c r="L56" s="79"/>
    </row>
    <row r="57" spans="4:12" x14ac:dyDescent="0.25">
      <c r="L57" s="79"/>
    </row>
    <row r="58" spans="4:12" x14ac:dyDescent="0.25">
      <c r="L58" s="79"/>
    </row>
    <row r="59" spans="4:12" x14ac:dyDescent="0.25">
      <c r="L59" s="79"/>
    </row>
    <row r="60" spans="4:12" x14ac:dyDescent="0.25">
      <c r="L60" s="79"/>
    </row>
    <row r="61" spans="4:12" x14ac:dyDescent="0.25">
      <c r="F61" s="79"/>
      <c r="G61" s="40"/>
    </row>
  </sheetData>
  <dataValidations count="11">
    <dataValidation allowBlank="1" showInputMessage="1" showErrorMessage="1" prompt="la balance finale dans le livre de Banque de la période concerné, gardé la formule avec la feuille #7 Livre de banque#" sqref="F32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dataValidation allowBlank="1" showInputMessage="1" showErrorMessage="1" prompt="la cellule G35=G24-G28+G33" sqref="F30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dataValidation allowBlank="1" showInputMessage="1" showErrorMessage="1" prompt="la cellule G33=F33" sqref="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dataValidation allowBlank="1" showInputMessage="1" showErrorMessage="1" prompt="le total de la liste des opérations diverses, gardez la formule de liaison de la feuille#5 Divers#" sqref="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dataValidation allowBlank="1" showInputMessage="1" showErrorMessage="1" prompt="cellule G28=F28" sqref="F23 JB23 SX23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dataValidation allowBlank="1" showInputMessage="1" showErrorMessage="1" prompt="le total des cheques ou OP encourt non encore enregistré en banque, gardez la formule de liaison sur feuille#4 cheque en circulation#"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E65559 JA65559 SW65559 ACS65559 AMO65559 AWK65559 BGG65559 BQC65559 BZY65559 CJU65559 CTQ65559 DDM65559 DNI65559 DXE65559 EHA65559 EQW65559 FAS65559 FKO65559 FUK65559 GEG65559 GOC65559 GXY65559 HHU65559 HRQ65559 IBM65559 ILI65559 IVE65559 JFA65559 JOW65559 JYS65559 KIO65559 KSK65559 LCG65559 LMC65559 LVY65559 MFU65559 MPQ65559 MZM65559 NJI65559 NTE65559 ODA65559 OMW65559 OWS65559 PGO65559 PQK65559 QAG65559 QKC65559 QTY65559 RDU65559 RNQ65559 RXM65559 SHI65559 SRE65559 TBA65559 TKW65559 TUS65559 UEO65559 UOK65559 UYG65559 VIC65559 VRY65559 WBU65559 WLQ65559 WVM65559 E131095 JA131095 SW131095 ACS131095 AMO131095 AWK131095 BGG131095 BQC131095 BZY131095 CJU131095 CTQ131095 DDM131095 DNI131095 DXE131095 EHA131095 EQW131095 FAS131095 FKO131095 FUK131095 GEG131095 GOC131095 GXY131095 HHU131095 HRQ131095 IBM131095 ILI131095 IVE131095 JFA131095 JOW131095 JYS131095 KIO131095 KSK131095 LCG131095 LMC131095 LVY131095 MFU131095 MPQ131095 MZM131095 NJI131095 NTE131095 ODA131095 OMW131095 OWS131095 PGO131095 PQK131095 QAG131095 QKC131095 QTY131095 RDU131095 RNQ131095 RXM131095 SHI131095 SRE131095 TBA131095 TKW131095 TUS131095 UEO131095 UOK131095 UYG131095 VIC131095 VRY131095 WBU131095 WLQ131095 WVM131095 E196631 JA196631 SW196631 ACS196631 AMO196631 AWK196631 BGG196631 BQC196631 BZY196631 CJU196631 CTQ196631 DDM196631 DNI196631 DXE196631 EHA196631 EQW196631 FAS196631 FKO196631 FUK196631 GEG196631 GOC196631 GXY196631 HHU196631 HRQ196631 IBM196631 ILI196631 IVE196631 JFA196631 JOW196631 JYS196631 KIO196631 KSK196631 LCG196631 LMC196631 LVY196631 MFU196631 MPQ196631 MZM196631 NJI196631 NTE196631 ODA196631 OMW196631 OWS196631 PGO196631 PQK196631 QAG196631 QKC196631 QTY196631 RDU196631 RNQ196631 RXM196631 SHI196631 SRE196631 TBA196631 TKW196631 TUS196631 UEO196631 UOK196631 UYG196631 VIC196631 VRY196631 WBU196631 WLQ196631 WVM196631 E262167 JA262167 SW262167 ACS262167 AMO262167 AWK262167 BGG262167 BQC262167 BZY262167 CJU262167 CTQ262167 DDM262167 DNI262167 DXE262167 EHA262167 EQW262167 FAS262167 FKO262167 FUK262167 GEG262167 GOC262167 GXY262167 HHU262167 HRQ262167 IBM262167 ILI262167 IVE262167 JFA262167 JOW262167 JYS262167 KIO262167 KSK262167 LCG262167 LMC262167 LVY262167 MFU262167 MPQ262167 MZM262167 NJI262167 NTE262167 ODA262167 OMW262167 OWS262167 PGO262167 PQK262167 QAG262167 QKC262167 QTY262167 RDU262167 RNQ262167 RXM262167 SHI262167 SRE262167 TBA262167 TKW262167 TUS262167 UEO262167 UOK262167 UYG262167 VIC262167 VRY262167 WBU262167 WLQ262167 WVM262167 E327703 JA327703 SW327703 ACS327703 AMO327703 AWK327703 BGG327703 BQC327703 BZY327703 CJU327703 CTQ327703 DDM327703 DNI327703 DXE327703 EHA327703 EQW327703 FAS327703 FKO327703 FUK327703 GEG327703 GOC327703 GXY327703 HHU327703 HRQ327703 IBM327703 ILI327703 IVE327703 JFA327703 JOW327703 JYS327703 KIO327703 KSK327703 LCG327703 LMC327703 LVY327703 MFU327703 MPQ327703 MZM327703 NJI327703 NTE327703 ODA327703 OMW327703 OWS327703 PGO327703 PQK327703 QAG327703 QKC327703 QTY327703 RDU327703 RNQ327703 RXM327703 SHI327703 SRE327703 TBA327703 TKW327703 TUS327703 UEO327703 UOK327703 UYG327703 VIC327703 VRY327703 WBU327703 WLQ327703 WVM327703 E393239 JA393239 SW393239 ACS393239 AMO393239 AWK393239 BGG393239 BQC393239 BZY393239 CJU393239 CTQ393239 DDM393239 DNI393239 DXE393239 EHA393239 EQW393239 FAS393239 FKO393239 FUK393239 GEG393239 GOC393239 GXY393239 HHU393239 HRQ393239 IBM393239 ILI393239 IVE393239 JFA393239 JOW393239 JYS393239 KIO393239 KSK393239 LCG393239 LMC393239 LVY393239 MFU393239 MPQ393239 MZM393239 NJI393239 NTE393239 ODA393239 OMW393239 OWS393239 PGO393239 PQK393239 QAG393239 QKC393239 QTY393239 RDU393239 RNQ393239 RXM393239 SHI393239 SRE393239 TBA393239 TKW393239 TUS393239 UEO393239 UOK393239 UYG393239 VIC393239 VRY393239 WBU393239 WLQ393239 WVM393239 E458775 JA458775 SW458775 ACS458775 AMO458775 AWK458775 BGG458775 BQC458775 BZY458775 CJU458775 CTQ458775 DDM458775 DNI458775 DXE458775 EHA458775 EQW458775 FAS458775 FKO458775 FUK458775 GEG458775 GOC458775 GXY458775 HHU458775 HRQ458775 IBM458775 ILI458775 IVE458775 JFA458775 JOW458775 JYS458775 KIO458775 KSK458775 LCG458775 LMC458775 LVY458775 MFU458775 MPQ458775 MZM458775 NJI458775 NTE458775 ODA458775 OMW458775 OWS458775 PGO458775 PQK458775 QAG458775 QKC458775 QTY458775 RDU458775 RNQ458775 RXM458775 SHI458775 SRE458775 TBA458775 TKW458775 TUS458775 UEO458775 UOK458775 UYG458775 VIC458775 VRY458775 WBU458775 WLQ458775 WVM458775 E524311 JA524311 SW524311 ACS524311 AMO524311 AWK524311 BGG524311 BQC524311 BZY524311 CJU524311 CTQ524311 DDM524311 DNI524311 DXE524311 EHA524311 EQW524311 FAS524311 FKO524311 FUK524311 GEG524311 GOC524311 GXY524311 HHU524311 HRQ524311 IBM524311 ILI524311 IVE524311 JFA524311 JOW524311 JYS524311 KIO524311 KSK524311 LCG524311 LMC524311 LVY524311 MFU524311 MPQ524311 MZM524311 NJI524311 NTE524311 ODA524311 OMW524311 OWS524311 PGO524311 PQK524311 QAG524311 QKC524311 QTY524311 RDU524311 RNQ524311 RXM524311 SHI524311 SRE524311 TBA524311 TKW524311 TUS524311 UEO524311 UOK524311 UYG524311 VIC524311 VRY524311 WBU524311 WLQ524311 WVM524311 E589847 JA589847 SW589847 ACS589847 AMO589847 AWK589847 BGG589847 BQC589847 BZY589847 CJU589847 CTQ589847 DDM589847 DNI589847 DXE589847 EHA589847 EQW589847 FAS589847 FKO589847 FUK589847 GEG589847 GOC589847 GXY589847 HHU589847 HRQ589847 IBM589847 ILI589847 IVE589847 JFA589847 JOW589847 JYS589847 KIO589847 KSK589847 LCG589847 LMC589847 LVY589847 MFU589847 MPQ589847 MZM589847 NJI589847 NTE589847 ODA589847 OMW589847 OWS589847 PGO589847 PQK589847 QAG589847 QKC589847 QTY589847 RDU589847 RNQ589847 RXM589847 SHI589847 SRE589847 TBA589847 TKW589847 TUS589847 UEO589847 UOK589847 UYG589847 VIC589847 VRY589847 WBU589847 WLQ589847 WVM589847 E655383 JA655383 SW655383 ACS655383 AMO655383 AWK655383 BGG655383 BQC655383 BZY655383 CJU655383 CTQ655383 DDM655383 DNI655383 DXE655383 EHA655383 EQW655383 FAS655383 FKO655383 FUK655383 GEG655383 GOC655383 GXY655383 HHU655383 HRQ655383 IBM655383 ILI655383 IVE655383 JFA655383 JOW655383 JYS655383 KIO655383 KSK655383 LCG655383 LMC655383 LVY655383 MFU655383 MPQ655383 MZM655383 NJI655383 NTE655383 ODA655383 OMW655383 OWS655383 PGO655383 PQK655383 QAG655383 QKC655383 QTY655383 RDU655383 RNQ655383 RXM655383 SHI655383 SRE655383 TBA655383 TKW655383 TUS655383 UEO655383 UOK655383 UYG655383 VIC655383 VRY655383 WBU655383 WLQ655383 WVM655383 E720919 JA720919 SW720919 ACS720919 AMO720919 AWK720919 BGG720919 BQC720919 BZY720919 CJU720919 CTQ720919 DDM720919 DNI720919 DXE720919 EHA720919 EQW720919 FAS720919 FKO720919 FUK720919 GEG720919 GOC720919 GXY720919 HHU720919 HRQ720919 IBM720919 ILI720919 IVE720919 JFA720919 JOW720919 JYS720919 KIO720919 KSK720919 LCG720919 LMC720919 LVY720919 MFU720919 MPQ720919 MZM720919 NJI720919 NTE720919 ODA720919 OMW720919 OWS720919 PGO720919 PQK720919 QAG720919 QKC720919 QTY720919 RDU720919 RNQ720919 RXM720919 SHI720919 SRE720919 TBA720919 TKW720919 TUS720919 UEO720919 UOK720919 UYG720919 VIC720919 VRY720919 WBU720919 WLQ720919 WVM720919 E786455 JA786455 SW786455 ACS786455 AMO786455 AWK786455 BGG786455 BQC786455 BZY786455 CJU786455 CTQ786455 DDM786455 DNI786455 DXE786455 EHA786455 EQW786455 FAS786455 FKO786455 FUK786455 GEG786455 GOC786455 GXY786455 HHU786455 HRQ786455 IBM786455 ILI786455 IVE786455 JFA786455 JOW786455 JYS786455 KIO786455 KSK786455 LCG786455 LMC786455 LVY786455 MFU786455 MPQ786455 MZM786455 NJI786455 NTE786455 ODA786455 OMW786455 OWS786455 PGO786455 PQK786455 QAG786455 QKC786455 QTY786455 RDU786455 RNQ786455 RXM786455 SHI786455 SRE786455 TBA786455 TKW786455 TUS786455 UEO786455 UOK786455 UYG786455 VIC786455 VRY786455 WBU786455 WLQ786455 WVM786455 E851991 JA851991 SW851991 ACS851991 AMO851991 AWK851991 BGG851991 BQC851991 BZY851991 CJU851991 CTQ851991 DDM851991 DNI851991 DXE851991 EHA851991 EQW851991 FAS851991 FKO851991 FUK851991 GEG851991 GOC851991 GXY851991 HHU851991 HRQ851991 IBM851991 ILI851991 IVE851991 JFA851991 JOW851991 JYS851991 KIO851991 KSK851991 LCG851991 LMC851991 LVY851991 MFU851991 MPQ851991 MZM851991 NJI851991 NTE851991 ODA851991 OMW851991 OWS851991 PGO851991 PQK851991 QAG851991 QKC851991 QTY851991 RDU851991 RNQ851991 RXM851991 SHI851991 SRE851991 TBA851991 TKW851991 TUS851991 UEO851991 UOK851991 UYG851991 VIC851991 VRY851991 WBU851991 WLQ851991 WVM851991 E917527 JA917527 SW917527 ACS917527 AMO917527 AWK917527 BGG917527 BQC917527 BZY917527 CJU917527 CTQ917527 DDM917527 DNI917527 DXE917527 EHA917527 EQW917527 FAS917527 FKO917527 FUK917527 GEG917527 GOC917527 GXY917527 HHU917527 HRQ917527 IBM917527 ILI917527 IVE917527 JFA917527 JOW917527 JYS917527 KIO917527 KSK917527 LCG917527 LMC917527 LVY917527 MFU917527 MPQ917527 MZM917527 NJI917527 NTE917527 ODA917527 OMW917527 OWS917527 PGO917527 PQK917527 QAG917527 QKC917527 QTY917527 RDU917527 RNQ917527 RXM917527 SHI917527 SRE917527 TBA917527 TKW917527 TUS917527 UEO917527 UOK917527 UYG917527 VIC917527 VRY917527 WBU917527 WLQ917527 WVM917527 E983063 JA983063 SW983063 ACS983063 AMO983063 AWK983063 BGG983063 BQC983063 BZY983063 CJU983063 CTQ983063 DDM983063 DNI983063 DXE983063 EHA983063 EQW983063 FAS983063 FKO983063 FUK983063 GEG983063 GOC983063 GXY983063 HHU983063 HRQ983063 IBM983063 ILI983063 IVE983063 JFA983063 JOW983063 JYS983063 KIO983063 KSK983063 LCG983063 LMC983063 LVY983063 MFU983063 MPQ983063 MZM983063 NJI983063 NTE983063 ODA983063 OMW983063 OWS983063 PGO983063 PQK983063 QAG983063 QKC983063 QTY983063 RDU983063 RNQ983063 RXM983063 SHI983063 SRE983063 TBA983063 TKW983063 TUS983063 UEO983063 UOK983063 UYG983063 VIC983063 VRY983063 WBU983063 WLQ983063 WVM983063"/>
    <dataValidation allowBlank="1" showInputMessage="1" showErrorMessage="1" prompt="la cellule G24=G17+G22" sqref="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6 JB65556 SX65556 ACT65556 AMP65556 AWL65556 BGH65556 BQD65556 BZZ65556 CJV65556 CTR65556 DDN65556 DNJ65556 DXF65556 EHB65556 EQX65556 FAT65556 FKP65556 FUL65556 GEH65556 GOD65556 GXZ65556 HHV65556 HRR65556 IBN65556 ILJ65556 IVF65556 JFB65556 JOX65556 JYT65556 KIP65556 KSL65556 LCH65556 LMD65556 LVZ65556 MFV65556 MPR65556 MZN65556 NJJ65556 NTF65556 ODB65556 OMX65556 OWT65556 PGP65556 PQL65556 QAH65556 QKD65556 QTZ65556 RDV65556 RNR65556 RXN65556 SHJ65556 SRF65556 TBB65556 TKX65556 TUT65556 UEP65556 UOL65556 UYH65556 VID65556 VRZ65556 WBV65556 WLR65556 WVN65556 F131092 JB131092 SX131092 ACT131092 AMP131092 AWL131092 BGH131092 BQD131092 BZZ131092 CJV131092 CTR131092 DDN131092 DNJ131092 DXF131092 EHB131092 EQX131092 FAT131092 FKP131092 FUL131092 GEH131092 GOD131092 GXZ131092 HHV131092 HRR131092 IBN131092 ILJ131092 IVF131092 JFB131092 JOX131092 JYT131092 KIP131092 KSL131092 LCH131092 LMD131092 LVZ131092 MFV131092 MPR131092 MZN131092 NJJ131092 NTF131092 ODB131092 OMX131092 OWT131092 PGP131092 PQL131092 QAH131092 QKD131092 QTZ131092 RDV131092 RNR131092 RXN131092 SHJ131092 SRF131092 TBB131092 TKX131092 TUT131092 UEP131092 UOL131092 UYH131092 VID131092 VRZ131092 WBV131092 WLR131092 WVN131092 F196628 JB196628 SX196628 ACT196628 AMP196628 AWL196628 BGH196628 BQD196628 BZZ196628 CJV196628 CTR196628 DDN196628 DNJ196628 DXF196628 EHB196628 EQX196628 FAT196628 FKP196628 FUL196628 GEH196628 GOD196628 GXZ196628 HHV196628 HRR196628 IBN196628 ILJ196628 IVF196628 JFB196628 JOX196628 JYT196628 KIP196628 KSL196628 LCH196628 LMD196628 LVZ196628 MFV196628 MPR196628 MZN196628 NJJ196628 NTF196628 ODB196628 OMX196628 OWT196628 PGP196628 PQL196628 QAH196628 QKD196628 QTZ196628 RDV196628 RNR196628 RXN196628 SHJ196628 SRF196628 TBB196628 TKX196628 TUT196628 UEP196628 UOL196628 UYH196628 VID196628 VRZ196628 WBV196628 WLR196628 WVN196628 F262164 JB262164 SX262164 ACT262164 AMP262164 AWL262164 BGH262164 BQD262164 BZZ262164 CJV262164 CTR262164 DDN262164 DNJ262164 DXF262164 EHB262164 EQX262164 FAT262164 FKP262164 FUL262164 GEH262164 GOD262164 GXZ262164 HHV262164 HRR262164 IBN262164 ILJ262164 IVF262164 JFB262164 JOX262164 JYT262164 KIP262164 KSL262164 LCH262164 LMD262164 LVZ262164 MFV262164 MPR262164 MZN262164 NJJ262164 NTF262164 ODB262164 OMX262164 OWT262164 PGP262164 PQL262164 QAH262164 QKD262164 QTZ262164 RDV262164 RNR262164 RXN262164 SHJ262164 SRF262164 TBB262164 TKX262164 TUT262164 UEP262164 UOL262164 UYH262164 VID262164 VRZ262164 WBV262164 WLR262164 WVN262164 F327700 JB327700 SX327700 ACT327700 AMP327700 AWL327700 BGH327700 BQD327700 BZZ327700 CJV327700 CTR327700 DDN327700 DNJ327700 DXF327700 EHB327700 EQX327700 FAT327700 FKP327700 FUL327700 GEH327700 GOD327700 GXZ327700 HHV327700 HRR327700 IBN327700 ILJ327700 IVF327700 JFB327700 JOX327700 JYT327700 KIP327700 KSL327700 LCH327700 LMD327700 LVZ327700 MFV327700 MPR327700 MZN327700 NJJ327700 NTF327700 ODB327700 OMX327700 OWT327700 PGP327700 PQL327700 QAH327700 QKD327700 QTZ327700 RDV327700 RNR327700 RXN327700 SHJ327700 SRF327700 TBB327700 TKX327700 TUT327700 UEP327700 UOL327700 UYH327700 VID327700 VRZ327700 WBV327700 WLR327700 WVN327700 F393236 JB393236 SX393236 ACT393236 AMP393236 AWL393236 BGH393236 BQD393236 BZZ393236 CJV393236 CTR393236 DDN393236 DNJ393236 DXF393236 EHB393236 EQX393236 FAT393236 FKP393236 FUL393236 GEH393236 GOD393236 GXZ393236 HHV393236 HRR393236 IBN393236 ILJ393236 IVF393236 JFB393236 JOX393236 JYT393236 KIP393236 KSL393236 LCH393236 LMD393236 LVZ393236 MFV393236 MPR393236 MZN393236 NJJ393236 NTF393236 ODB393236 OMX393236 OWT393236 PGP393236 PQL393236 QAH393236 QKD393236 QTZ393236 RDV393236 RNR393236 RXN393236 SHJ393236 SRF393236 TBB393236 TKX393236 TUT393236 UEP393236 UOL393236 UYH393236 VID393236 VRZ393236 WBV393236 WLR393236 WVN393236 F458772 JB458772 SX458772 ACT458772 AMP458772 AWL458772 BGH458772 BQD458772 BZZ458772 CJV458772 CTR458772 DDN458772 DNJ458772 DXF458772 EHB458772 EQX458772 FAT458772 FKP458772 FUL458772 GEH458772 GOD458772 GXZ458772 HHV458772 HRR458772 IBN458772 ILJ458772 IVF458772 JFB458772 JOX458772 JYT458772 KIP458772 KSL458772 LCH458772 LMD458772 LVZ458772 MFV458772 MPR458772 MZN458772 NJJ458772 NTF458772 ODB458772 OMX458772 OWT458772 PGP458772 PQL458772 QAH458772 QKD458772 QTZ458772 RDV458772 RNR458772 RXN458772 SHJ458772 SRF458772 TBB458772 TKX458772 TUT458772 UEP458772 UOL458772 UYH458772 VID458772 VRZ458772 WBV458772 WLR458772 WVN458772 F524308 JB524308 SX524308 ACT524308 AMP524308 AWL524308 BGH524308 BQD524308 BZZ524308 CJV524308 CTR524308 DDN524308 DNJ524308 DXF524308 EHB524308 EQX524308 FAT524308 FKP524308 FUL524308 GEH524308 GOD524308 GXZ524308 HHV524308 HRR524308 IBN524308 ILJ524308 IVF524308 JFB524308 JOX524308 JYT524308 KIP524308 KSL524308 LCH524308 LMD524308 LVZ524308 MFV524308 MPR524308 MZN524308 NJJ524308 NTF524308 ODB524308 OMX524308 OWT524308 PGP524308 PQL524308 QAH524308 QKD524308 QTZ524308 RDV524308 RNR524308 RXN524308 SHJ524308 SRF524308 TBB524308 TKX524308 TUT524308 UEP524308 UOL524308 UYH524308 VID524308 VRZ524308 WBV524308 WLR524308 WVN524308 F589844 JB589844 SX589844 ACT589844 AMP589844 AWL589844 BGH589844 BQD589844 BZZ589844 CJV589844 CTR589844 DDN589844 DNJ589844 DXF589844 EHB589844 EQX589844 FAT589844 FKP589844 FUL589844 GEH589844 GOD589844 GXZ589844 HHV589844 HRR589844 IBN589844 ILJ589844 IVF589844 JFB589844 JOX589844 JYT589844 KIP589844 KSL589844 LCH589844 LMD589844 LVZ589844 MFV589844 MPR589844 MZN589844 NJJ589844 NTF589844 ODB589844 OMX589844 OWT589844 PGP589844 PQL589844 QAH589844 QKD589844 QTZ589844 RDV589844 RNR589844 RXN589844 SHJ589844 SRF589844 TBB589844 TKX589844 TUT589844 UEP589844 UOL589844 UYH589844 VID589844 VRZ589844 WBV589844 WLR589844 WVN589844 F655380 JB655380 SX655380 ACT655380 AMP655380 AWL655380 BGH655380 BQD655380 BZZ655380 CJV655380 CTR655380 DDN655380 DNJ655380 DXF655380 EHB655380 EQX655380 FAT655380 FKP655380 FUL655380 GEH655380 GOD655380 GXZ655380 HHV655380 HRR655380 IBN655380 ILJ655380 IVF655380 JFB655380 JOX655380 JYT655380 KIP655380 KSL655380 LCH655380 LMD655380 LVZ655380 MFV655380 MPR655380 MZN655380 NJJ655380 NTF655380 ODB655380 OMX655380 OWT655380 PGP655380 PQL655380 QAH655380 QKD655380 QTZ655380 RDV655380 RNR655380 RXN655380 SHJ655380 SRF655380 TBB655380 TKX655380 TUT655380 UEP655380 UOL655380 UYH655380 VID655380 VRZ655380 WBV655380 WLR655380 WVN655380 F720916 JB720916 SX720916 ACT720916 AMP720916 AWL720916 BGH720916 BQD720916 BZZ720916 CJV720916 CTR720916 DDN720916 DNJ720916 DXF720916 EHB720916 EQX720916 FAT720916 FKP720916 FUL720916 GEH720916 GOD720916 GXZ720916 HHV720916 HRR720916 IBN720916 ILJ720916 IVF720916 JFB720916 JOX720916 JYT720916 KIP720916 KSL720916 LCH720916 LMD720916 LVZ720916 MFV720916 MPR720916 MZN720916 NJJ720916 NTF720916 ODB720916 OMX720916 OWT720916 PGP720916 PQL720916 QAH720916 QKD720916 QTZ720916 RDV720916 RNR720916 RXN720916 SHJ720916 SRF720916 TBB720916 TKX720916 TUT720916 UEP720916 UOL720916 UYH720916 VID720916 VRZ720916 WBV720916 WLR720916 WVN720916 F786452 JB786452 SX786452 ACT786452 AMP786452 AWL786452 BGH786452 BQD786452 BZZ786452 CJV786452 CTR786452 DDN786452 DNJ786452 DXF786452 EHB786452 EQX786452 FAT786452 FKP786452 FUL786452 GEH786452 GOD786452 GXZ786452 HHV786452 HRR786452 IBN786452 ILJ786452 IVF786452 JFB786452 JOX786452 JYT786452 KIP786452 KSL786452 LCH786452 LMD786452 LVZ786452 MFV786452 MPR786452 MZN786452 NJJ786452 NTF786452 ODB786452 OMX786452 OWT786452 PGP786452 PQL786452 QAH786452 QKD786452 QTZ786452 RDV786452 RNR786452 RXN786452 SHJ786452 SRF786452 TBB786452 TKX786452 TUT786452 UEP786452 UOL786452 UYH786452 VID786452 VRZ786452 WBV786452 WLR786452 WVN786452 F851988 JB851988 SX851988 ACT851988 AMP851988 AWL851988 BGH851988 BQD851988 BZZ851988 CJV851988 CTR851988 DDN851988 DNJ851988 DXF851988 EHB851988 EQX851988 FAT851988 FKP851988 FUL851988 GEH851988 GOD851988 GXZ851988 HHV851988 HRR851988 IBN851988 ILJ851988 IVF851988 JFB851988 JOX851988 JYT851988 KIP851988 KSL851988 LCH851988 LMD851988 LVZ851988 MFV851988 MPR851988 MZN851988 NJJ851988 NTF851988 ODB851988 OMX851988 OWT851988 PGP851988 PQL851988 QAH851988 QKD851988 QTZ851988 RDV851988 RNR851988 RXN851988 SHJ851988 SRF851988 TBB851988 TKX851988 TUT851988 UEP851988 UOL851988 UYH851988 VID851988 VRZ851988 WBV851988 WLR851988 WVN851988 F917524 JB917524 SX917524 ACT917524 AMP917524 AWL917524 BGH917524 BQD917524 BZZ917524 CJV917524 CTR917524 DDN917524 DNJ917524 DXF917524 EHB917524 EQX917524 FAT917524 FKP917524 FUL917524 GEH917524 GOD917524 GXZ917524 HHV917524 HRR917524 IBN917524 ILJ917524 IVF917524 JFB917524 JOX917524 JYT917524 KIP917524 KSL917524 LCH917524 LMD917524 LVZ917524 MFV917524 MPR917524 MZN917524 NJJ917524 NTF917524 ODB917524 OMX917524 OWT917524 PGP917524 PQL917524 QAH917524 QKD917524 QTZ917524 RDV917524 RNR917524 RXN917524 SHJ917524 SRF917524 TBB917524 TKX917524 TUT917524 UEP917524 UOL917524 UYH917524 VID917524 VRZ917524 WBV917524 WLR917524 WVN917524 F983060 JB983060 SX983060 ACT983060 AMP983060 AWL983060 BGH983060 BQD983060 BZZ983060 CJV983060 CTR983060 DDN983060 DNJ983060 DXF983060 EHB983060 EQX983060 FAT983060 FKP983060 FUL983060 GEH983060 GOD983060 GXZ983060 HHV983060 HRR983060 IBN983060 ILJ983060 IVF983060 JFB983060 JOX983060 JYT983060 KIP983060 KSL983060 LCH983060 LMD983060 LVZ983060 MFV983060 MPR983060 MZN983060 NJJ983060 NTF983060 ODB983060 OMX983060 OWT983060 PGP983060 PQL983060 QAH983060 QKD983060 QTZ983060 RDV983060 RNR983060 RXN983060 SHJ983060 SRF983060 TBB983060 TKX983060 TUT983060 UEP983060 UOL983060 UYH983060 VID983060 VRZ983060 WBV983060 WLR983060 WVN983060"/>
    <dataValidation allowBlank="1" showInputMessage="1" showErrorMessage="1" prompt="la cellule G22=F22" sqref="F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dataValidation allowBlank="1" showInputMessage="1" showErrorMessage="1" prompt="le total des dépots encourt non encore enregistré en banque, gardez la formule de liaison sur feuille#2 Dépot en transit#" sqref="E1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dataValidation allowBlank="1" showInputMessage="1" showErrorMessage="1" prompt="la balance final sur historique bancaire pour la période a reconcilié" sqref="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dataValidation allowBlank="1" showInputMessage="1" showErrorMessage="1" prompt="Cette différence doive etre obligatoirement egale a Zéro_x000a_" sqref="F34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65571 JB65571 SX65571 ACT65571 AMP65571 AWL65571 BGH65571 BQD65571 BZZ65571 CJV65571 CTR65571 DDN65571 DNJ65571 DXF65571 EHB65571 EQX65571 FAT65571 FKP65571 FUL65571 GEH65571 GOD65571 GXZ65571 HHV65571 HRR65571 IBN65571 ILJ65571 IVF65571 JFB65571 JOX65571 JYT65571 KIP65571 KSL65571 LCH65571 LMD65571 LVZ65571 MFV65571 MPR65571 MZN65571 NJJ65571 NTF65571 ODB65571 OMX65571 OWT65571 PGP65571 PQL65571 QAH65571 QKD65571 QTZ65571 RDV65571 RNR65571 RXN65571 SHJ65571 SRF65571 TBB65571 TKX65571 TUT65571 UEP65571 UOL65571 UYH65571 VID65571 VRZ65571 WBV65571 WLR65571 WVN65571 F131107 JB131107 SX131107 ACT131107 AMP131107 AWL131107 BGH131107 BQD131107 BZZ131107 CJV131107 CTR131107 DDN131107 DNJ131107 DXF131107 EHB131107 EQX131107 FAT131107 FKP131107 FUL131107 GEH131107 GOD131107 GXZ131107 HHV131107 HRR131107 IBN131107 ILJ131107 IVF131107 JFB131107 JOX131107 JYT131107 KIP131107 KSL131107 LCH131107 LMD131107 LVZ131107 MFV131107 MPR131107 MZN131107 NJJ131107 NTF131107 ODB131107 OMX131107 OWT131107 PGP131107 PQL131107 QAH131107 QKD131107 QTZ131107 RDV131107 RNR131107 RXN131107 SHJ131107 SRF131107 TBB131107 TKX131107 TUT131107 UEP131107 UOL131107 UYH131107 VID131107 VRZ131107 WBV131107 WLR131107 WVN131107 F196643 JB196643 SX196643 ACT196643 AMP196643 AWL196643 BGH196643 BQD196643 BZZ196643 CJV196643 CTR196643 DDN196643 DNJ196643 DXF196643 EHB196643 EQX196643 FAT196643 FKP196643 FUL196643 GEH196643 GOD196643 GXZ196643 HHV196643 HRR196643 IBN196643 ILJ196643 IVF196643 JFB196643 JOX196643 JYT196643 KIP196643 KSL196643 LCH196643 LMD196643 LVZ196643 MFV196643 MPR196643 MZN196643 NJJ196643 NTF196643 ODB196643 OMX196643 OWT196643 PGP196643 PQL196643 QAH196643 QKD196643 QTZ196643 RDV196643 RNR196643 RXN196643 SHJ196643 SRF196643 TBB196643 TKX196643 TUT196643 UEP196643 UOL196643 UYH196643 VID196643 VRZ196643 WBV196643 WLR196643 WVN196643 F262179 JB262179 SX262179 ACT262179 AMP262179 AWL262179 BGH262179 BQD262179 BZZ262179 CJV262179 CTR262179 DDN262179 DNJ262179 DXF262179 EHB262179 EQX262179 FAT262179 FKP262179 FUL262179 GEH262179 GOD262179 GXZ262179 HHV262179 HRR262179 IBN262179 ILJ262179 IVF262179 JFB262179 JOX262179 JYT262179 KIP262179 KSL262179 LCH262179 LMD262179 LVZ262179 MFV262179 MPR262179 MZN262179 NJJ262179 NTF262179 ODB262179 OMX262179 OWT262179 PGP262179 PQL262179 QAH262179 QKD262179 QTZ262179 RDV262179 RNR262179 RXN262179 SHJ262179 SRF262179 TBB262179 TKX262179 TUT262179 UEP262179 UOL262179 UYH262179 VID262179 VRZ262179 WBV262179 WLR262179 WVN262179 F327715 JB327715 SX327715 ACT327715 AMP327715 AWL327715 BGH327715 BQD327715 BZZ327715 CJV327715 CTR327715 DDN327715 DNJ327715 DXF327715 EHB327715 EQX327715 FAT327715 FKP327715 FUL327715 GEH327715 GOD327715 GXZ327715 HHV327715 HRR327715 IBN327715 ILJ327715 IVF327715 JFB327715 JOX327715 JYT327715 KIP327715 KSL327715 LCH327715 LMD327715 LVZ327715 MFV327715 MPR327715 MZN327715 NJJ327715 NTF327715 ODB327715 OMX327715 OWT327715 PGP327715 PQL327715 QAH327715 QKD327715 QTZ327715 RDV327715 RNR327715 RXN327715 SHJ327715 SRF327715 TBB327715 TKX327715 TUT327715 UEP327715 UOL327715 UYH327715 VID327715 VRZ327715 WBV327715 WLR327715 WVN327715 F393251 JB393251 SX393251 ACT393251 AMP393251 AWL393251 BGH393251 BQD393251 BZZ393251 CJV393251 CTR393251 DDN393251 DNJ393251 DXF393251 EHB393251 EQX393251 FAT393251 FKP393251 FUL393251 GEH393251 GOD393251 GXZ393251 HHV393251 HRR393251 IBN393251 ILJ393251 IVF393251 JFB393251 JOX393251 JYT393251 KIP393251 KSL393251 LCH393251 LMD393251 LVZ393251 MFV393251 MPR393251 MZN393251 NJJ393251 NTF393251 ODB393251 OMX393251 OWT393251 PGP393251 PQL393251 QAH393251 QKD393251 QTZ393251 RDV393251 RNR393251 RXN393251 SHJ393251 SRF393251 TBB393251 TKX393251 TUT393251 UEP393251 UOL393251 UYH393251 VID393251 VRZ393251 WBV393251 WLR393251 WVN393251 F458787 JB458787 SX458787 ACT458787 AMP458787 AWL458787 BGH458787 BQD458787 BZZ458787 CJV458787 CTR458787 DDN458787 DNJ458787 DXF458787 EHB458787 EQX458787 FAT458787 FKP458787 FUL458787 GEH458787 GOD458787 GXZ458787 HHV458787 HRR458787 IBN458787 ILJ458787 IVF458787 JFB458787 JOX458787 JYT458787 KIP458787 KSL458787 LCH458787 LMD458787 LVZ458787 MFV458787 MPR458787 MZN458787 NJJ458787 NTF458787 ODB458787 OMX458787 OWT458787 PGP458787 PQL458787 QAH458787 QKD458787 QTZ458787 RDV458787 RNR458787 RXN458787 SHJ458787 SRF458787 TBB458787 TKX458787 TUT458787 UEP458787 UOL458787 UYH458787 VID458787 VRZ458787 WBV458787 WLR458787 WVN458787 F524323 JB524323 SX524323 ACT524323 AMP524323 AWL524323 BGH524323 BQD524323 BZZ524323 CJV524323 CTR524323 DDN524323 DNJ524323 DXF524323 EHB524323 EQX524323 FAT524323 FKP524323 FUL524323 GEH524323 GOD524323 GXZ524323 HHV524323 HRR524323 IBN524323 ILJ524323 IVF524323 JFB524323 JOX524323 JYT524323 KIP524323 KSL524323 LCH524323 LMD524323 LVZ524323 MFV524323 MPR524323 MZN524323 NJJ524323 NTF524323 ODB524323 OMX524323 OWT524323 PGP524323 PQL524323 QAH524323 QKD524323 QTZ524323 RDV524323 RNR524323 RXN524323 SHJ524323 SRF524323 TBB524323 TKX524323 TUT524323 UEP524323 UOL524323 UYH524323 VID524323 VRZ524323 WBV524323 WLR524323 WVN524323 F589859 JB589859 SX589859 ACT589859 AMP589859 AWL589859 BGH589859 BQD589859 BZZ589859 CJV589859 CTR589859 DDN589859 DNJ589859 DXF589859 EHB589859 EQX589859 FAT589859 FKP589859 FUL589859 GEH589859 GOD589859 GXZ589859 HHV589859 HRR589859 IBN589859 ILJ589859 IVF589859 JFB589859 JOX589859 JYT589859 KIP589859 KSL589859 LCH589859 LMD589859 LVZ589859 MFV589859 MPR589859 MZN589859 NJJ589859 NTF589859 ODB589859 OMX589859 OWT589859 PGP589859 PQL589859 QAH589859 QKD589859 QTZ589859 RDV589859 RNR589859 RXN589859 SHJ589859 SRF589859 TBB589859 TKX589859 TUT589859 UEP589859 UOL589859 UYH589859 VID589859 VRZ589859 WBV589859 WLR589859 WVN589859 F655395 JB655395 SX655395 ACT655395 AMP655395 AWL655395 BGH655395 BQD655395 BZZ655395 CJV655395 CTR655395 DDN655395 DNJ655395 DXF655395 EHB655395 EQX655395 FAT655395 FKP655395 FUL655395 GEH655395 GOD655395 GXZ655395 HHV655395 HRR655395 IBN655395 ILJ655395 IVF655395 JFB655395 JOX655395 JYT655395 KIP655395 KSL655395 LCH655395 LMD655395 LVZ655395 MFV655395 MPR655395 MZN655395 NJJ655395 NTF655395 ODB655395 OMX655395 OWT655395 PGP655395 PQL655395 QAH655395 QKD655395 QTZ655395 RDV655395 RNR655395 RXN655395 SHJ655395 SRF655395 TBB655395 TKX655395 TUT655395 UEP655395 UOL655395 UYH655395 VID655395 VRZ655395 WBV655395 WLR655395 WVN655395 F720931 JB720931 SX720931 ACT720931 AMP720931 AWL720931 BGH720931 BQD720931 BZZ720931 CJV720931 CTR720931 DDN720931 DNJ720931 DXF720931 EHB720931 EQX720931 FAT720931 FKP720931 FUL720931 GEH720931 GOD720931 GXZ720931 HHV720931 HRR720931 IBN720931 ILJ720931 IVF720931 JFB720931 JOX720931 JYT720931 KIP720931 KSL720931 LCH720931 LMD720931 LVZ720931 MFV720931 MPR720931 MZN720931 NJJ720931 NTF720931 ODB720931 OMX720931 OWT720931 PGP720931 PQL720931 QAH720931 QKD720931 QTZ720931 RDV720931 RNR720931 RXN720931 SHJ720931 SRF720931 TBB720931 TKX720931 TUT720931 UEP720931 UOL720931 UYH720931 VID720931 VRZ720931 WBV720931 WLR720931 WVN720931 F786467 JB786467 SX786467 ACT786467 AMP786467 AWL786467 BGH786467 BQD786467 BZZ786467 CJV786467 CTR786467 DDN786467 DNJ786467 DXF786467 EHB786467 EQX786467 FAT786467 FKP786467 FUL786467 GEH786467 GOD786467 GXZ786467 HHV786467 HRR786467 IBN786467 ILJ786467 IVF786467 JFB786467 JOX786467 JYT786467 KIP786467 KSL786467 LCH786467 LMD786467 LVZ786467 MFV786467 MPR786467 MZN786467 NJJ786467 NTF786467 ODB786467 OMX786467 OWT786467 PGP786467 PQL786467 QAH786467 QKD786467 QTZ786467 RDV786467 RNR786467 RXN786467 SHJ786467 SRF786467 TBB786467 TKX786467 TUT786467 UEP786467 UOL786467 UYH786467 VID786467 VRZ786467 WBV786467 WLR786467 WVN786467 F852003 JB852003 SX852003 ACT852003 AMP852003 AWL852003 BGH852003 BQD852003 BZZ852003 CJV852003 CTR852003 DDN852003 DNJ852003 DXF852003 EHB852003 EQX852003 FAT852003 FKP852003 FUL852003 GEH852003 GOD852003 GXZ852003 HHV852003 HRR852003 IBN852003 ILJ852003 IVF852003 JFB852003 JOX852003 JYT852003 KIP852003 KSL852003 LCH852003 LMD852003 LVZ852003 MFV852003 MPR852003 MZN852003 NJJ852003 NTF852003 ODB852003 OMX852003 OWT852003 PGP852003 PQL852003 QAH852003 QKD852003 QTZ852003 RDV852003 RNR852003 RXN852003 SHJ852003 SRF852003 TBB852003 TKX852003 TUT852003 UEP852003 UOL852003 UYH852003 VID852003 VRZ852003 WBV852003 WLR852003 WVN852003 F917539 JB917539 SX917539 ACT917539 AMP917539 AWL917539 BGH917539 BQD917539 BZZ917539 CJV917539 CTR917539 DDN917539 DNJ917539 DXF917539 EHB917539 EQX917539 FAT917539 FKP917539 FUL917539 GEH917539 GOD917539 GXZ917539 HHV917539 HRR917539 IBN917539 ILJ917539 IVF917539 JFB917539 JOX917539 JYT917539 KIP917539 KSL917539 LCH917539 LMD917539 LVZ917539 MFV917539 MPR917539 MZN917539 NJJ917539 NTF917539 ODB917539 OMX917539 OWT917539 PGP917539 PQL917539 QAH917539 QKD917539 QTZ917539 RDV917539 RNR917539 RXN917539 SHJ917539 SRF917539 TBB917539 TKX917539 TUT917539 UEP917539 UOL917539 UYH917539 VID917539 VRZ917539 WBV917539 WLR917539 WVN917539 F983075 JB983075 SX983075 ACT983075 AMP983075 AWL983075 BGH983075 BQD983075 BZZ983075 CJV983075 CTR983075 DDN983075 DNJ983075 DXF983075 EHB983075 EQX983075 FAT983075 FKP983075 FUL983075 GEH983075 GOD983075 GXZ983075 HHV983075 HRR983075 IBN983075 ILJ983075 IVF983075 JFB983075 JOX983075 JYT983075 KIP983075 KSL983075 LCH983075 LMD983075 LVZ983075 MFV983075 MPR983075 MZN983075 NJJ983075 NTF983075 ODB983075 OMX983075 OWT983075 PGP983075 PQL983075 QAH983075 QKD983075 QTZ983075 RDV983075 RNR983075 RXN983075 SHJ983075 SRF983075 TBB983075 TKX983075 TUT983075 UEP983075 UOL983075 UYH983075 VID983075 VRZ983075 WBV983075 WLR983075 WVN983075"/>
  </dataValidations>
  <pageMargins left="0.7" right="0.7"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39"/>
  <sheetViews>
    <sheetView workbookViewId="0">
      <selection activeCell="F8" sqref="F8"/>
    </sheetView>
  </sheetViews>
  <sheetFormatPr baseColWidth="10" defaultColWidth="11.42578125" defaultRowHeight="15" x14ac:dyDescent="0.25"/>
  <cols>
    <col min="1" max="1" width="15.85546875" style="1" customWidth="1"/>
    <col min="2" max="2" width="16.42578125" style="1" customWidth="1"/>
    <col min="3" max="3" width="40.42578125" style="1" customWidth="1"/>
    <col min="4" max="4" width="32.5703125" style="2" customWidth="1"/>
    <col min="5" max="5" width="16.42578125" style="1" customWidth="1"/>
    <col min="6" max="6" width="14.7109375" style="1" customWidth="1"/>
    <col min="7" max="7" width="14.28515625" style="1" bestFit="1" customWidth="1"/>
    <col min="8" max="241" width="11.42578125" style="1"/>
    <col min="242" max="242" width="12.7109375" style="1" bestFit="1" customWidth="1"/>
    <col min="243" max="243" width="23.42578125" style="1" customWidth="1"/>
    <col min="244" max="244" width="23.85546875" style="1" customWidth="1"/>
    <col min="245" max="245" width="17.7109375" style="1" customWidth="1"/>
    <col min="246" max="246" width="16.85546875" style="1" bestFit="1" customWidth="1"/>
    <col min="247" max="247" width="24.85546875" style="1" customWidth="1"/>
    <col min="248" max="248" width="19.42578125" style="1" bestFit="1" customWidth="1"/>
    <col min="249" max="497" width="11.42578125" style="1"/>
    <col min="498" max="498" width="12.7109375" style="1" bestFit="1" customWidth="1"/>
    <col min="499" max="499" width="23.42578125" style="1" customWidth="1"/>
    <col min="500" max="500" width="23.85546875" style="1" customWidth="1"/>
    <col min="501" max="501" width="17.7109375" style="1" customWidth="1"/>
    <col min="502" max="502" width="16.85546875" style="1" bestFit="1" customWidth="1"/>
    <col min="503" max="503" width="24.85546875" style="1" customWidth="1"/>
    <col min="504" max="504" width="19.42578125" style="1" bestFit="1" customWidth="1"/>
    <col min="505" max="753" width="11.42578125" style="1"/>
    <col min="754" max="754" width="12.7109375" style="1" bestFit="1" customWidth="1"/>
    <col min="755" max="755" width="23.42578125" style="1" customWidth="1"/>
    <col min="756" max="756" width="23.85546875" style="1" customWidth="1"/>
    <col min="757" max="757" width="17.7109375" style="1" customWidth="1"/>
    <col min="758" max="758" width="16.85546875" style="1" bestFit="1" customWidth="1"/>
    <col min="759" max="759" width="24.85546875" style="1" customWidth="1"/>
    <col min="760" max="760" width="19.42578125" style="1" bestFit="1" customWidth="1"/>
    <col min="761" max="1009" width="11.42578125" style="1"/>
    <col min="1010" max="1010" width="12.7109375" style="1" bestFit="1" customWidth="1"/>
    <col min="1011" max="1011" width="23.42578125" style="1" customWidth="1"/>
    <col min="1012" max="1012" width="23.85546875" style="1" customWidth="1"/>
    <col min="1013" max="1013" width="17.7109375" style="1" customWidth="1"/>
    <col min="1014" max="1014" width="16.85546875" style="1" bestFit="1" customWidth="1"/>
    <col min="1015" max="1015" width="24.85546875" style="1" customWidth="1"/>
    <col min="1016" max="1016" width="19.42578125" style="1" bestFit="1" customWidth="1"/>
    <col min="1017" max="1265" width="11.42578125" style="1"/>
    <col min="1266" max="1266" width="12.7109375" style="1" bestFit="1" customWidth="1"/>
    <col min="1267" max="1267" width="23.42578125" style="1" customWidth="1"/>
    <col min="1268" max="1268" width="23.85546875" style="1" customWidth="1"/>
    <col min="1269" max="1269" width="17.7109375" style="1" customWidth="1"/>
    <col min="1270" max="1270" width="16.85546875" style="1" bestFit="1" customWidth="1"/>
    <col min="1271" max="1271" width="24.85546875" style="1" customWidth="1"/>
    <col min="1272" max="1272" width="19.42578125" style="1" bestFit="1" customWidth="1"/>
    <col min="1273" max="1521" width="11.42578125" style="1"/>
    <col min="1522" max="1522" width="12.7109375" style="1" bestFit="1" customWidth="1"/>
    <col min="1523" max="1523" width="23.42578125" style="1" customWidth="1"/>
    <col min="1524" max="1524" width="23.85546875" style="1" customWidth="1"/>
    <col min="1525" max="1525" width="17.7109375" style="1" customWidth="1"/>
    <col min="1526" max="1526" width="16.85546875" style="1" bestFit="1" customWidth="1"/>
    <col min="1527" max="1527" width="24.85546875" style="1" customWidth="1"/>
    <col min="1528" max="1528" width="19.42578125" style="1" bestFit="1" customWidth="1"/>
    <col min="1529" max="1777" width="11.42578125" style="1"/>
    <col min="1778" max="1778" width="12.7109375" style="1" bestFit="1" customWidth="1"/>
    <col min="1779" max="1779" width="23.42578125" style="1" customWidth="1"/>
    <col min="1780" max="1780" width="23.85546875" style="1" customWidth="1"/>
    <col min="1781" max="1781" width="17.7109375" style="1" customWidth="1"/>
    <col min="1782" max="1782" width="16.85546875" style="1" bestFit="1" customWidth="1"/>
    <col min="1783" max="1783" width="24.85546875" style="1" customWidth="1"/>
    <col min="1784" max="1784" width="19.42578125" style="1" bestFit="1" customWidth="1"/>
    <col min="1785" max="2033" width="11.42578125" style="1"/>
    <col min="2034" max="2034" width="12.7109375" style="1" bestFit="1" customWidth="1"/>
    <col min="2035" max="2035" width="23.42578125" style="1" customWidth="1"/>
    <col min="2036" max="2036" width="23.85546875" style="1" customWidth="1"/>
    <col min="2037" max="2037" width="17.7109375" style="1" customWidth="1"/>
    <col min="2038" max="2038" width="16.85546875" style="1" bestFit="1" customWidth="1"/>
    <col min="2039" max="2039" width="24.85546875" style="1" customWidth="1"/>
    <col min="2040" max="2040" width="19.42578125" style="1" bestFit="1" customWidth="1"/>
    <col min="2041" max="2289" width="11.42578125" style="1"/>
    <col min="2290" max="2290" width="12.7109375" style="1" bestFit="1" customWidth="1"/>
    <col min="2291" max="2291" width="23.42578125" style="1" customWidth="1"/>
    <col min="2292" max="2292" width="23.85546875" style="1" customWidth="1"/>
    <col min="2293" max="2293" width="17.7109375" style="1" customWidth="1"/>
    <col min="2294" max="2294" width="16.85546875" style="1" bestFit="1" customWidth="1"/>
    <col min="2295" max="2295" width="24.85546875" style="1" customWidth="1"/>
    <col min="2296" max="2296" width="19.42578125" style="1" bestFit="1" customWidth="1"/>
    <col min="2297" max="2545" width="11.42578125" style="1"/>
    <col min="2546" max="2546" width="12.7109375" style="1" bestFit="1" customWidth="1"/>
    <col min="2547" max="2547" width="23.42578125" style="1" customWidth="1"/>
    <col min="2548" max="2548" width="23.85546875" style="1" customWidth="1"/>
    <col min="2549" max="2549" width="17.7109375" style="1" customWidth="1"/>
    <col min="2550" max="2550" width="16.85546875" style="1" bestFit="1" customWidth="1"/>
    <col min="2551" max="2551" width="24.85546875" style="1" customWidth="1"/>
    <col min="2552" max="2552" width="19.42578125" style="1" bestFit="1" customWidth="1"/>
    <col min="2553" max="2801" width="11.42578125" style="1"/>
    <col min="2802" max="2802" width="12.7109375" style="1" bestFit="1" customWidth="1"/>
    <col min="2803" max="2803" width="23.42578125" style="1" customWidth="1"/>
    <col min="2804" max="2804" width="23.85546875" style="1" customWidth="1"/>
    <col min="2805" max="2805" width="17.7109375" style="1" customWidth="1"/>
    <col min="2806" max="2806" width="16.85546875" style="1" bestFit="1" customWidth="1"/>
    <col min="2807" max="2807" width="24.85546875" style="1" customWidth="1"/>
    <col min="2808" max="2808" width="19.42578125" style="1" bestFit="1" customWidth="1"/>
    <col min="2809" max="3057" width="11.42578125" style="1"/>
    <col min="3058" max="3058" width="12.7109375" style="1" bestFit="1" customWidth="1"/>
    <col min="3059" max="3059" width="23.42578125" style="1" customWidth="1"/>
    <col min="3060" max="3060" width="23.85546875" style="1" customWidth="1"/>
    <col min="3061" max="3061" width="17.7109375" style="1" customWidth="1"/>
    <col min="3062" max="3062" width="16.85546875" style="1" bestFit="1" customWidth="1"/>
    <col min="3063" max="3063" width="24.85546875" style="1" customWidth="1"/>
    <col min="3064" max="3064" width="19.42578125" style="1" bestFit="1" customWidth="1"/>
    <col min="3065" max="3313" width="11.42578125" style="1"/>
    <col min="3314" max="3314" width="12.7109375" style="1" bestFit="1" customWidth="1"/>
    <col min="3315" max="3315" width="23.42578125" style="1" customWidth="1"/>
    <col min="3316" max="3316" width="23.85546875" style="1" customWidth="1"/>
    <col min="3317" max="3317" width="17.7109375" style="1" customWidth="1"/>
    <col min="3318" max="3318" width="16.85546875" style="1" bestFit="1" customWidth="1"/>
    <col min="3319" max="3319" width="24.85546875" style="1" customWidth="1"/>
    <col min="3320" max="3320" width="19.42578125" style="1" bestFit="1" customWidth="1"/>
    <col min="3321" max="3569" width="11.42578125" style="1"/>
    <col min="3570" max="3570" width="12.7109375" style="1" bestFit="1" customWidth="1"/>
    <col min="3571" max="3571" width="23.42578125" style="1" customWidth="1"/>
    <col min="3572" max="3572" width="23.85546875" style="1" customWidth="1"/>
    <col min="3573" max="3573" width="17.7109375" style="1" customWidth="1"/>
    <col min="3574" max="3574" width="16.85546875" style="1" bestFit="1" customWidth="1"/>
    <col min="3575" max="3575" width="24.85546875" style="1" customWidth="1"/>
    <col min="3576" max="3576" width="19.42578125" style="1" bestFit="1" customWidth="1"/>
    <col min="3577" max="3825" width="11.42578125" style="1"/>
    <col min="3826" max="3826" width="12.7109375" style="1" bestFit="1" customWidth="1"/>
    <col min="3827" max="3827" width="23.42578125" style="1" customWidth="1"/>
    <col min="3828" max="3828" width="23.85546875" style="1" customWidth="1"/>
    <col min="3829" max="3829" width="17.7109375" style="1" customWidth="1"/>
    <col min="3830" max="3830" width="16.85546875" style="1" bestFit="1" customWidth="1"/>
    <col min="3831" max="3831" width="24.85546875" style="1" customWidth="1"/>
    <col min="3832" max="3832" width="19.42578125" style="1" bestFit="1" customWidth="1"/>
    <col min="3833" max="4081" width="11.42578125" style="1"/>
    <col min="4082" max="4082" width="12.7109375" style="1" bestFit="1" customWidth="1"/>
    <col min="4083" max="4083" width="23.42578125" style="1" customWidth="1"/>
    <col min="4084" max="4084" width="23.85546875" style="1" customWidth="1"/>
    <col min="4085" max="4085" width="17.7109375" style="1" customWidth="1"/>
    <col min="4086" max="4086" width="16.85546875" style="1" bestFit="1" customWidth="1"/>
    <col min="4087" max="4087" width="24.85546875" style="1" customWidth="1"/>
    <col min="4088" max="4088" width="19.42578125" style="1" bestFit="1" customWidth="1"/>
    <col min="4089" max="4337" width="11.42578125" style="1"/>
    <col min="4338" max="4338" width="12.7109375" style="1" bestFit="1" customWidth="1"/>
    <col min="4339" max="4339" width="23.42578125" style="1" customWidth="1"/>
    <col min="4340" max="4340" width="23.85546875" style="1" customWidth="1"/>
    <col min="4341" max="4341" width="17.7109375" style="1" customWidth="1"/>
    <col min="4342" max="4342" width="16.85546875" style="1" bestFit="1" customWidth="1"/>
    <col min="4343" max="4343" width="24.85546875" style="1" customWidth="1"/>
    <col min="4344" max="4344" width="19.42578125" style="1" bestFit="1" customWidth="1"/>
    <col min="4345" max="4593" width="11.42578125" style="1"/>
    <col min="4594" max="4594" width="12.7109375" style="1" bestFit="1" customWidth="1"/>
    <col min="4595" max="4595" width="23.42578125" style="1" customWidth="1"/>
    <col min="4596" max="4596" width="23.85546875" style="1" customWidth="1"/>
    <col min="4597" max="4597" width="17.7109375" style="1" customWidth="1"/>
    <col min="4598" max="4598" width="16.85546875" style="1" bestFit="1" customWidth="1"/>
    <col min="4599" max="4599" width="24.85546875" style="1" customWidth="1"/>
    <col min="4600" max="4600" width="19.42578125" style="1" bestFit="1" customWidth="1"/>
    <col min="4601" max="4849" width="11.42578125" style="1"/>
    <col min="4850" max="4850" width="12.7109375" style="1" bestFit="1" customWidth="1"/>
    <col min="4851" max="4851" width="23.42578125" style="1" customWidth="1"/>
    <col min="4852" max="4852" width="23.85546875" style="1" customWidth="1"/>
    <col min="4853" max="4853" width="17.7109375" style="1" customWidth="1"/>
    <col min="4854" max="4854" width="16.85546875" style="1" bestFit="1" customWidth="1"/>
    <col min="4855" max="4855" width="24.85546875" style="1" customWidth="1"/>
    <col min="4856" max="4856" width="19.42578125" style="1" bestFit="1" customWidth="1"/>
    <col min="4857" max="5105" width="11.42578125" style="1"/>
    <col min="5106" max="5106" width="12.7109375" style="1" bestFit="1" customWidth="1"/>
    <col min="5107" max="5107" width="23.42578125" style="1" customWidth="1"/>
    <col min="5108" max="5108" width="23.85546875" style="1" customWidth="1"/>
    <col min="5109" max="5109" width="17.7109375" style="1" customWidth="1"/>
    <col min="5110" max="5110" width="16.85546875" style="1" bestFit="1" customWidth="1"/>
    <col min="5111" max="5111" width="24.85546875" style="1" customWidth="1"/>
    <col min="5112" max="5112" width="19.42578125" style="1" bestFit="1" customWidth="1"/>
    <col min="5113" max="5361" width="11.42578125" style="1"/>
    <col min="5362" max="5362" width="12.7109375" style="1" bestFit="1" customWidth="1"/>
    <col min="5363" max="5363" width="23.42578125" style="1" customWidth="1"/>
    <col min="5364" max="5364" width="23.85546875" style="1" customWidth="1"/>
    <col min="5365" max="5365" width="17.7109375" style="1" customWidth="1"/>
    <col min="5366" max="5366" width="16.85546875" style="1" bestFit="1" customWidth="1"/>
    <col min="5367" max="5367" width="24.85546875" style="1" customWidth="1"/>
    <col min="5368" max="5368" width="19.42578125" style="1" bestFit="1" customWidth="1"/>
    <col min="5369" max="5617" width="11.42578125" style="1"/>
    <col min="5618" max="5618" width="12.7109375" style="1" bestFit="1" customWidth="1"/>
    <col min="5619" max="5619" width="23.42578125" style="1" customWidth="1"/>
    <col min="5620" max="5620" width="23.85546875" style="1" customWidth="1"/>
    <col min="5621" max="5621" width="17.7109375" style="1" customWidth="1"/>
    <col min="5622" max="5622" width="16.85546875" style="1" bestFit="1" customWidth="1"/>
    <col min="5623" max="5623" width="24.85546875" style="1" customWidth="1"/>
    <col min="5624" max="5624" width="19.42578125" style="1" bestFit="1" customWidth="1"/>
    <col min="5625" max="5873" width="11.42578125" style="1"/>
    <col min="5874" max="5874" width="12.7109375" style="1" bestFit="1" customWidth="1"/>
    <col min="5875" max="5875" width="23.42578125" style="1" customWidth="1"/>
    <col min="5876" max="5876" width="23.85546875" style="1" customWidth="1"/>
    <col min="5877" max="5877" width="17.7109375" style="1" customWidth="1"/>
    <col min="5878" max="5878" width="16.85546875" style="1" bestFit="1" customWidth="1"/>
    <col min="5879" max="5879" width="24.85546875" style="1" customWidth="1"/>
    <col min="5880" max="5880" width="19.42578125" style="1" bestFit="1" customWidth="1"/>
    <col min="5881" max="6129" width="11.42578125" style="1"/>
    <col min="6130" max="6130" width="12.7109375" style="1" bestFit="1" customWidth="1"/>
    <col min="6131" max="6131" width="23.42578125" style="1" customWidth="1"/>
    <col min="6132" max="6132" width="23.85546875" style="1" customWidth="1"/>
    <col min="6133" max="6133" width="17.7109375" style="1" customWidth="1"/>
    <col min="6134" max="6134" width="16.85546875" style="1" bestFit="1" customWidth="1"/>
    <col min="6135" max="6135" width="24.85546875" style="1" customWidth="1"/>
    <col min="6136" max="6136" width="19.42578125" style="1" bestFit="1" customWidth="1"/>
    <col min="6137" max="6385" width="11.42578125" style="1"/>
    <col min="6386" max="6386" width="12.7109375" style="1" bestFit="1" customWidth="1"/>
    <col min="6387" max="6387" width="23.42578125" style="1" customWidth="1"/>
    <col min="6388" max="6388" width="23.85546875" style="1" customWidth="1"/>
    <col min="6389" max="6389" width="17.7109375" style="1" customWidth="1"/>
    <col min="6390" max="6390" width="16.85546875" style="1" bestFit="1" customWidth="1"/>
    <col min="6391" max="6391" width="24.85546875" style="1" customWidth="1"/>
    <col min="6392" max="6392" width="19.42578125" style="1" bestFit="1" customWidth="1"/>
    <col min="6393" max="6641" width="11.42578125" style="1"/>
    <col min="6642" max="6642" width="12.7109375" style="1" bestFit="1" customWidth="1"/>
    <col min="6643" max="6643" width="23.42578125" style="1" customWidth="1"/>
    <col min="6644" max="6644" width="23.85546875" style="1" customWidth="1"/>
    <col min="6645" max="6645" width="17.7109375" style="1" customWidth="1"/>
    <col min="6646" max="6646" width="16.85546875" style="1" bestFit="1" customWidth="1"/>
    <col min="6647" max="6647" width="24.85546875" style="1" customWidth="1"/>
    <col min="6648" max="6648" width="19.42578125" style="1" bestFit="1" customWidth="1"/>
    <col min="6649" max="6897" width="11.42578125" style="1"/>
    <col min="6898" max="6898" width="12.7109375" style="1" bestFit="1" customWidth="1"/>
    <col min="6899" max="6899" width="23.42578125" style="1" customWidth="1"/>
    <col min="6900" max="6900" width="23.85546875" style="1" customWidth="1"/>
    <col min="6901" max="6901" width="17.7109375" style="1" customWidth="1"/>
    <col min="6902" max="6902" width="16.85546875" style="1" bestFit="1" customWidth="1"/>
    <col min="6903" max="6903" width="24.85546875" style="1" customWidth="1"/>
    <col min="6904" max="6904" width="19.42578125" style="1" bestFit="1" customWidth="1"/>
    <col min="6905" max="7153" width="11.42578125" style="1"/>
    <col min="7154" max="7154" width="12.7109375" style="1" bestFit="1" customWidth="1"/>
    <col min="7155" max="7155" width="23.42578125" style="1" customWidth="1"/>
    <col min="7156" max="7156" width="23.85546875" style="1" customWidth="1"/>
    <col min="7157" max="7157" width="17.7109375" style="1" customWidth="1"/>
    <col min="7158" max="7158" width="16.85546875" style="1" bestFit="1" customWidth="1"/>
    <col min="7159" max="7159" width="24.85546875" style="1" customWidth="1"/>
    <col min="7160" max="7160" width="19.42578125" style="1" bestFit="1" customWidth="1"/>
    <col min="7161" max="7409" width="11.42578125" style="1"/>
    <col min="7410" max="7410" width="12.7109375" style="1" bestFit="1" customWidth="1"/>
    <col min="7411" max="7411" width="23.42578125" style="1" customWidth="1"/>
    <col min="7412" max="7412" width="23.85546875" style="1" customWidth="1"/>
    <col min="7413" max="7413" width="17.7109375" style="1" customWidth="1"/>
    <col min="7414" max="7414" width="16.85546875" style="1" bestFit="1" customWidth="1"/>
    <col min="7415" max="7415" width="24.85546875" style="1" customWidth="1"/>
    <col min="7416" max="7416" width="19.42578125" style="1" bestFit="1" customWidth="1"/>
    <col min="7417" max="7665" width="11.42578125" style="1"/>
    <col min="7666" max="7666" width="12.7109375" style="1" bestFit="1" customWidth="1"/>
    <col min="7667" max="7667" width="23.42578125" style="1" customWidth="1"/>
    <col min="7668" max="7668" width="23.85546875" style="1" customWidth="1"/>
    <col min="7669" max="7669" width="17.7109375" style="1" customWidth="1"/>
    <col min="7670" max="7670" width="16.85546875" style="1" bestFit="1" customWidth="1"/>
    <col min="7671" max="7671" width="24.85546875" style="1" customWidth="1"/>
    <col min="7672" max="7672" width="19.42578125" style="1" bestFit="1" customWidth="1"/>
    <col min="7673" max="7921" width="11.42578125" style="1"/>
    <col min="7922" max="7922" width="12.7109375" style="1" bestFit="1" customWidth="1"/>
    <col min="7923" max="7923" width="23.42578125" style="1" customWidth="1"/>
    <col min="7924" max="7924" width="23.85546875" style="1" customWidth="1"/>
    <col min="7925" max="7925" width="17.7109375" style="1" customWidth="1"/>
    <col min="7926" max="7926" width="16.85546875" style="1" bestFit="1" customWidth="1"/>
    <col min="7927" max="7927" width="24.85546875" style="1" customWidth="1"/>
    <col min="7928" max="7928" width="19.42578125" style="1" bestFit="1" customWidth="1"/>
    <col min="7929" max="8177" width="11.42578125" style="1"/>
    <col min="8178" max="8178" width="12.7109375" style="1" bestFit="1" customWidth="1"/>
    <col min="8179" max="8179" width="23.42578125" style="1" customWidth="1"/>
    <col min="8180" max="8180" width="23.85546875" style="1" customWidth="1"/>
    <col min="8181" max="8181" width="17.7109375" style="1" customWidth="1"/>
    <col min="8182" max="8182" width="16.85546875" style="1" bestFit="1" customWidth="1"/>
    <col min="8183" max="8183" width="24.85546875" style="1" customWidth="1"/>
    <col min="8184" max="8184" width="19.42578125" style="1" bestFit="1" customWidth="1"/>
    <col min="8185" max="8433" width="11.42578125" style="1"/>
    <col min="8434" max="8434" width="12.7109375" style="1" bestFit="1" customWidth="1"/>
    <col min="8435" max="8435" width="23.42578125" style="1" customWidth="1"/>
    <col min="8436" max="8436" width="23.85546875" style="1" customWidth="1"/>
    <col min="8437" max="8437" width="17.7109375" style="1" customWidth="1"/>
    <col min="8438" max="8438" width="16.85546875" style="1" bestFit="1" customWidth="1"/>
    <col min="8439" max="8439" width="24.85546875" style="1" customWidth="1"/>
    <col min="8440" max="8440" width="19.42578125" style="1" bestFit="1" customWidth="1"/>
    <col min="8441" max="8689" width="11.42578125" style="1"/>
    <col min="8690" max="8690" width="12.7109375" style="1" bestFit="1" customWidth="1"/>
    <col min="8691" max="8691" width="23.42578125" style="1" customWidth="1"/>
    <col min="8692" max="8692" width="23.85546875" style="1" customWidth="1"/>
    <col min="8693" max="8693" width="17.7109375" style="1" customWidth="1"/>
    <col min="8694" max="8694" width="16.85546875" style="1" bestFit="1" customWidth="1"/>
    <col min="8695" max="8695" width="24.85546875" style="1" customWidth="1"/>
    <col min="8696" max="8696" width="19.42578125" style="1" bestFit="1" customWidth="1"/>
    <col min="8697" max="8945" width="11.42578125" style="1"/>
    <col min="8946" max="8946" width="12.7109375" style="1" bestFit="1" customWidth="1"/>
    <col min="8947" max="8947" width="23.42578125" style="1" customWidth="1"/>
    <col min="8948" max="8948" width="23.85546875" style="1" customWidth="1"/>
    <col min="8949" max="8949" width="17.7109375" style="1" customWidth="1"/>
    <col min="8950" max="8950" width="16.85546875" style="1" bestFit="1" customWidth="1"/>
    <col min="8951" max="8951" width="24.85546875" style="1" customWidth="1"/>
    <col min="8952" max="8952" width="19.42578125" style="1" bestFit="1" customWidth="1"/>
    <col min="8953" max="9201" width="11.42578125" style="1"/>
    <col min="9202" max="9202" width="12.7109375" style="1" bestFit="1" customWidth="1"/>
    <col min="9203" max="9203" width="23.42578125" style="1" customWidth="1"/>
    <col min="9204" max="9204" width="23.85546875" style="1" customWidth="1"/>
    <col min="9205" max="9205" width="17.7109375" style="1" customWidth="1"/>
    <col min="9206" max="9206" width="16.85546875" style="1" bestFit="1" customWidth="1"/>
    <col min="9207" max="9207" width="24.85546875" style="1" customWidth="1"/>
    <col min="9208" max="9208" width="19.42578125" style="1" bestFit="1" customWidth="1"/>
    <col min="9209" max="9457" width="11.42578125" style="1"/>
    <col min="9458" max="9458" width="12.7109375" style="1" bestFit="1" customWidth="1"/>
    <col min="9459" max="9459" width="23.42578125" style="1" customWidth="1"/>
    <col min="9460" max="9460" width="23.85546875" style="1" customWidth="1"/>
    <col min="9461" max="9461" width="17.7109375" style="1" customWidth="1"/>
    <col min="9462" max="9462" width="16.85546875" style="1" bestFit="1" customWidth="1"/>
    <col min="9463" max="9463" width="24.85546875" style="1" customWidth="1"/>
    <col min="9464" max="9464" width="19.42578125" style="1" bestFit="1" customWidth="1"/>
    <col min="9465" max="9713" width="11.42578125" style="1"/>
    <col min="9714" max="9714" width="12.7109375" style="1" bestFit="1" customWidth="1"/>
    <col min="9715" max="9715" width="23.42578125" style="1" customWidth="1"/>
    <col min="9716" max="9716" width="23.85546875" style="1" customWidth="1"/>
    <col min="9717" max="9717" width="17.7109375" style="1" customWidth="1"/>
    <col min="9718" max="9718" width="16.85546875" style="1" bestFit="1" customWidth="1"/>
    <col min="9719" max="9719" width="24.85546875" style="1" customWidth="1"/>
    <col min="9720" max="9720" width="19.42578125" style="1" bestFit="1" customWidth="1"/>
    <col min="9721" max="9969" width="11.42578125" style="1"/>
    <col min="9970" max="9970" width="12.7109375" style="1" bestFit="1" customWidth="1"/>
    <col min="9971" max="9971" width="23.42578125" style="1" customWidth="1"/>
    <col min="9972" max="9972" width="23.85546875" style="1" customWidth="1"/>
    <col min="9973" max="9973" width="17.7109375" style="1" customWidth="1"/>
    <col min="9974" max="9974" width="16.85546875" style="1" bestFit="1" customWidth="1"/>
    <col min="9975" max="9975" width="24.85546875" style="1" customWidth="1"/>
    <col min="9976" max="9976" width="19.42578125" style="1" bestFit="1" customWidth="1"/>
    <col min="9977" max="10225" width="11.42578125" style="1"/>
    <col min="10226" max="10226" width="12.7109375" style="1" bestFit="1" customWidth="1"/>
    <col min="10227" max="10227" width="23.42578125" style="1" customWidth="1"/>
    <col min="10228" max="10228" width="23.85546875" style="1" customWidth="1"/>
    <col min="10229" max="10229" width="17.7109375" style="1" customWidth="1"/>
    <col min="10230" max="10230" width="16.85546875" style="1" bestFit="1" customWidth="1"/>
    <col min="10231" max="10231" width="24.85546875" style="1" customWidth="1"/>
    <col min="10232" max="10232" width="19.42578125" style="1" bestFit="1" customWidth="1"/>
    <col min="10233" max="10481" width="11.42578125" style="1"/>
    <col min="10482" max="10482" width="12.7109375" style="1" bestFit="1" customWidth="1"/>
    <col min="10483" max="10483" width="23.42578125" style="1" customWidth="1"/>
    <col min="10484" max="10484" width="23.85546875" style="1" customWidth="1"/>
    <col min="10485" max="10485" width="17.7109375" style="1" customWidth="1"/>
    <col min="10486" max="10486" width="16.85546875" style="1" bestFit="1" customWidth="1"/>
    <col min="10487" max="10487" width="24.85546875" style="1" customWidth="1"/>
    <col min="10488" max="10488" width="19.42578125" style="1" bestFit="1" customWidth="1"/>
    <col min="10489" max="10737" width="11.42578125" style="1"/>
    <col min="10738" max="10738" width="12.7109375" style="1" bestFit="1" customWidth="1"/>
    <col min="10739" max="10739" width="23.42578125" style="1" customWidth="1"/>
    <col min="10740" max="10740" width="23.85546875" style="1" customWidth="1"/>
    <col min="10741" max="10741" width="17.7109375" style="1" customWidth="1"/>
    <col min="10742" max="10742" width="16.85546875" style="1" bestFit="1" customWidth="1"/>
    <col min="10743" max="10743" width="24.85546875" style="1" customWidth="1"/>
    <col min="10744" max="10744" width="19.42578125" style="1" bestFit="1" customWidth="1"/>
    <col min="10745" max="10993" width="11.42578125" style="1"/>
    <col min="10994" max="10994" width="12.7109375" style="1" bestFit="1" customWidth="1"/>
    <col min="10995" max="10995" width="23.42578125" style="1" customWidth="1"/>
    <col min="10996" max="10996" width="23.85546875" style="1" customWidth="1"/>
    <col min="10997" max="10997" width="17.7109375" style="1" customWidth="1"/>
    <col min="10998" max="10998" width="16.85546875" style="1" bestFit="1" customWidth="1"/>
    <col min="10999" max="10999" width="24.85546875" style="1" customWidth="1"/>
    <col min="11000" max="11000" width="19.42578125" style="1" bestFit="1" customWidth="1"/>
    <col min="11001" max="11249" width="11.42578125" style="1"/>
    <col min="11250" max="11250" width="12.7109375" style="1" bestFit="1" customWidth="1"/>
    <col min="11251" max="11251" width="23.42578125" style="1" customWidth="1"/>
    <col min="11252" max="11252" width="23.85546875" style="1" customWidth="1"/>
    <col min="11253" max="11253" width="17.7109375" style="1" customWidth="1"/>
    <col min="11254" max="11254" width="16.85546875" style="1" bestFit="1" customWidth="1"/>
    <col min="11255" max="11255" width="24.85546875" style="1" customWidth="1"/>
    <col min="11256" max="11256" width="19.42578125" style="1" bestFit="1" customWidth="1"/>
    <col min="11257" max="11505" width="11.42578125" style="1"/>
    <col min="11506" max="11506" width="12.7109375" style="1" bestFit="1" customWidth="1"/>
    <col min="11507" max="11507" width="23.42578125" style="1" customWidth="1"/>
    <col min="11508" max="11508" width="23.85546875" style="1" customWidth="1"/>
    <col min="11509" max="11509" width="17.7109375" style="1" customWidth="1"/>
    <col min="11510" max="11510" width="16.85546875" style="1" bestFit="1" customWidth="1"/>
    <col min="11511" max="11511" width="24.85546875" style="1" customWidth="1"/>
    <col min="11512" max="11512" width="19.42578125" style="1" bestFit="1" customWidth="1"/>
    <col min="11513" max="11761" width="11.42578125" style="1"/>
    <col min="11762" max="11762" width="12.7109375" style="1" bestFit="1" customWidth="1"/>
    <col min="11763" max="11763" width="23.42578125" style="1" customWidth="1"/>
    <col min="11764" max="11764" width="23.85546875" style="1" customWidth="1"/>
    <col min="11765" max="11765" width="17.7109375" style="1" customWidth="1"/>
    <col min="11766" max="11766" width="16.85546875" style="1" bestFit="1" customWidth="1"/>
    <col min="11767" max="11767" width="24.85546875" style="1" customWidth="1"/>
    <col min="11768" max="11768" width="19.42578125" style="1" bestFit="1" customWidth="1"/>
    <col min="11769" max="12017" width="11.42578125" style="1"/>
    <col min="12018" max="12018" width="12.7109375" style="1" bestFit="1" customWidth="1"/>
    <col min="12019" max="12019" width="23.42578125" style="1" customWidth="1"/>
    <col min="12020" max="12020" width="23.85546875" style="1" customWidth="1"/>
    <col min="12021" max="12021" width="17.7109375" style="1" customWidth="1"/>
    <col min="12022" max="12022" width="16.85546875" style="1" bestFit="1" customWidth="1"/>
    <col min="12023" max="12023" width="24.85546875" style="1" customWidth="1"/>
    <col min="12024" max="12024" width="19.42578125" style="1" bestFit="1" customWidth="1"/>
    <col min="12025" max="12273" width="11.42578125" style="1"/>
    <col min="12274" max="12274" width="12.7109375" style="1" bestFit="1" customWidth="1"/>
    <col min="12275" max="12275" width="23.42578125" style="1" customWidth="1"/>
    <col min="12276" max="12276" width="23.85546875" style="1" customWidth="1"/>
    <col min="12277" max="12277" width="17.7109375" style="1" customWidth="1"/>
    <col min="12278" max="12278" width="16.85546875" style="1" bestFit="1" customWidth="1"/>
    <col min="12279" max="12279" width="24.85546875" style="1" customWidth="1"/>
    <col min="12280" max="12280" width="19.42578125" style="1" bestFit="1" customWidth="1"/>
    <col min="12281" max="12529" width="11.42578125" style="1"/>
    <col min="12530" max="12530" width="12.7109375" style="1" bestFit="1" customWidth="1"/>
    <col min="12531" max="12531" width="23.42578125" style="1" customWidth="1"/>
    <col min="12532" max="12532" width="23.85546875" style="1" customWidth="1"/>
    <col min="12533" max="12533" width="17.7109375" style="1" customWidth="1"/>
    <col min="12534" max="12534" width="16.85546875" style="1" bestFit="1" customWidth="1"/>
    <col min="12535" max="12535" width="24.85546875" style="1" customWidth="1"/>
    <col min="12536" max="12536" width="19.42578125" style="1" bestFit="1" customWidth="1"/>
    <col min="12537" max="12785" width="11.42578125" style="1"/>
    <col min="12786" max="12786" width="12.7109375" style="1" bestFit="1" customWidth="1"/>
    <col min="12787" max="12787" width="23.42578125" style="1" customWidth="1"/>
    <col min="12788" max="12788" width="23.85546875" style="1" customWidth="1"/>
    <col min="12789" max="12789" width="17.7109375" style="1" customWidth="1"/>
    <col min="12790" max="12790" width="16.85546875" style="1" bestFit="1" customWidth="1"/>
    <col min="12791" max="12791" width="24.85546875" style="1" customWidth="1"/>
    <col min="12792" max="12792" width="19.42578125" style="1" bestFit="1" customWidth="1"/>
    <col min="12793" max="13041" width="11.42578125" style="1"/>
    <col min="13042" max="13042" width="12.7109375" style="1" bestFit="1" customWidth="1"/>
    <col min="13043" max="13043" width="23.42578125" style="1" customWidth="1"/>
    <col min="13044" max="13044" width="23.85546875" style="1" customWidth="1"/>
    <col min="13045" max="13045" width="17.7109375" style="1" customWidth="1"/>
    <col min="13046" max="13046" width="16.85546875" style="1" bestFit="1" customWidth="1"/>
    <col min="13047" max="13047" width="24.85546875" style="1" customWidth="1"/>
    <col min="13048" max="13048" width="19.42578125" style="1" bestFit="1" customWidth="1"/>
    <col min="13049" max="13297" width="11.42578125" style="1"/>
    <col min="13298" max="13298" width="12.7109375" style="1" bestFit="1" customWidth="1"/>
    <col min="13299" max="13299" width="23.42578125" style="1" customWidth="1"/>
    <col min="13300" max="13300" width="23.85546875" style="1" customWidth="1"/>
    <col min="13301" max="13301" width="17.7109375" style="1" customWidth="1"/>
    <col min="13302" max="13302" width="16.85546875" style="1" bestFit="1" customWidth="1"/>
    <col min="13303" max="13303" width="24.85546875" style="1" customWidth="1"/>
    <col min="13304" max="13304" width="19.42578125" style="1" bestFit="1" customWidth="1"/>
    <col min="13305" max="13553" width="11.42578125" style="1"/>
    <col min="13554" max="13554" width="12.7109375" style="1" bestFit="1" customWidth="1"/>
    <col min="13555" max="13555" width="23.42578125" style="1" customWidth="1"/>
    <col min="13556" max="13556" width="23.85546875" style="1" customWidth="1"/>
    <col min="13557" max="13557" width="17.7109375" style="1" customWidth="1"/>
    <col min="13558" max="13558" width="16.85546875" style="1" bestFit="1" customWidth="1"/>
    <col min="13559" max="13559" width="24.85546875" style="1" customWidth="1"/>
    <col min="13560" max="13560" width="19.42578125" style="1" bestFit="1" customWidth="1"/>
    <col min="13561" max="13809" width="11.42578125" style="1"/>
    <col min="13810" max="13810" width="12.7109375" style="1" bestFit="1" customWidth="1"/>
    <col min="13811" max="13811" width="23.42578125" style="1" customWidth="1"/>
    <col min="13812" max="13812" width="23.85546875" style="1" customWidth="1"/>
    <col min="13813" max="13813" width="17.7109375" style="1" customWidth="1"/>
    <col min="13814" max="13814" width="16.85546875" style="1" bestFit="1" customWidth="1"/>
    <col min="13815" max="13815" width="24.85546875" style="1" customWidth="1"/>
    <col min="13816" max="13816" width="19.42578125" style="1" bestFit="1" customWidth="1"/>
    <col min="13817" max="14065" width="11.42578125" style="1"/>
    <col min="14066" max="14066" width="12.7109375" style="1" bestFit="1" customWidth="1"/>
    <col min="14067" max="14067" width="23.42578125" style="1" customWidth="1"/>
    <col min="14068" max="14068" width="23.85546875" style="1" customWidth="1"/>
    <col min="14069" max="14069" width="17.7109375" style="1" customWidth="1"/>
    <col min="14070" max="14070" width="16.85546875" style="1" bestFit="1" customWidth="1"/>
    <col min="14071" max="14071" width="24.85546875" style="1" customWidth="1"/>
    <col min="14072" max="14072" width="19.42578125" style="1" bestFit="1" customWidth="1"/>
    <col min="14073" max="14321" width="11.42578125" style="1"/>
    <col min="14322" max="14322" width="12.7109375" style="1" bestFit="1" customWidth="1"/>
    <col min="14323" max="14323" width="23.42578125" style="1" customWidth="1"/>
    <col min="14324" max="14324" width="23.85546875" style="1" customWidth="1"/>
    <col min="14325" max="14325" width="17.7109375" style="1" customWidth="1"/>
    <col min="14326" max="14326" width="16.85546875" style="1" bestFit="1" customWidth="1"/>
    <col min="14327" max="14327" width="24.85546875" style="1" customWidth="1"/>
    <col min="14328" max="14328" width="19.42578125" style="1" bestFit="1" customWidth="1"/>
    <col min="14329" max="14577" width="11.42578125" style="1"/>
    <col min="14578" max="14578" width="12.7109375" style="1" bestFit="1" customWidth="1"/>
    <col min="14579" max="14579" width="23.42578125" style="1" customWidth="1"/>
    <col min="14580" max="14580" width="23.85546875" style="1" customWidth="1"/>
    <col min="14581" max="14581" width="17.7109375" style="1" customWidth="1"/>
    <col min="14582" max="14582" width="16.85546875" style="1" bestFit="1" customWidth="1"/>
    <col min="14583" max="14583" width="24.85546875" style="1" customWidth="1"/>
    <col min="14584" max="14584" width="19.42578125" style="1" bestFit="1" customWidth="1"/>
    <col min="14585" max="14833" width="11.42578125" style="1"/>
    <col min="14834" max="14834" width="12.7109375" style="1" bestFit="1" customWidth="1"/>
    <col min="14835" max="14835" width="23.42578125" style="1" customWidth="1"/>
    <col min="14836" max="14836" width="23.85546875" style="1" customWidth="1"/>
    <col min="14837" max="14837" width="17.7109375" style="1" customWidth="1"/>
    <col min="14838" max="14838" width="16.85546875" style="1" bestFit="1" customWidth="1"/>
    <col min="14839" max="14839" width="24.85546875" style="1" customWidth="1"/>
    <col min="14840" max="14840" width="19.42578125" style="1" bestFit="1" customWidth="1"/>
    <col min="14841" max="15089" width="11.42578125" style="1"/>
    <col min="15090" max="15090" width="12.7109375" style="1" bestFit="1" customWidth="1"/>
    <col min="15091" max="15091" width="23.42578125" style="1" customWidth="1"/>
    <col min="15092" max="15092" width="23.85546875" style="1" customWidth="1"/>
    <col min="15093" max="15093" width="17.7109375" style="1" customWidth="1"/>
    <col min="15094" max="15094" width="16.85546875" style="1" bestFit="1" customWidth="1"/>
    <col min="15095" max="15095" width="24.85546875" style="1" customWidth="1"/>
    <col min="15096" max="15096" width="19.42578125" style="1" bestFit="1" customWidth="1"/>
    <col min="15097" max="15345" width="11.42578125" style="1"/>
    <col min="15346" max="15346" width="12.7109375" style="1" bestFit="1" customWidth="1"/>
    <col min="15347" max="15347" width="23.42578125" style="1" customWidth="1"/>
    <col min="15348" max="15348" width="23.85546875" style="1" customWidth="1"/>
    <col min="15349" max="15349" width="17.7109375" style="1" customWidth="1"/>
    <col min="15350" max="15350" width="16.85546875" style="1" bestFit="1" customWidth="1"/>
    <col min="15351" max="15351" width="24.85546875" style="1" customWidth="1"/>
    <col min="15352" max="15352" width="19.42578125" style="1" bestFit="1" customWidth="1"/>
    <col min="15353" max="15601" width="11.42578125" style="1"/>
    <col min="15602" max="15602" width="12.7109375" style="1" bestFit="1" customWidth="1"/>
    <col min="15603" max="15603" width="23.42578125" style="1" customWidth="1"/>
    <col min="15604" max="15604" width="23.85546875" style="1" customWidth="1"/>
    <col min="15605" max="15605" width="17.7109375" style="1" customWidth="1"/>
    <col min="15606" max="15606" width="16.85546875" style="1" bestFit="1" customWidth="1"/>
    <col min="15607" max="15607" width="24.85546875" style="1" customWidth="1"/>
    <col min="15608" max="15608" width="19.42578125" style="1" bestFit="1" customWidth="1"/>
    <col min="15609" max="15857" width="11.42578125" style="1"/>
    <col min="15858" max="15858" width="12.7109375" style="1" bestFit="1" customWidth="1"/>
    <col min="15859" max="15859" width="23.42578125" style="1" customWidth="1"/>
    <col min="15860" max="15860" width="23.85546875" style="1" customWidth="1"/>
    <col min="15861" max="15861" width="17.7109375" style="1" customWidth="1"/>
    <col min="15862" max="15862" width="16.85546875" style="1" bestFit="1" customWidth="1"/>
    <col min="15863" max="15863" width="24.85546875" style="1" customWidth="1"/>
    <col min="15864" max="15864" width="19.42578125" style="1" bestFit="1" customWidth="1"/>
    <col min="15865" max="16113" width="11.42578125" style="1"/>
    <col min="16114" max="16114" width="12.7109375" style="1" bestFit="1" customWidth="1"/>
    <col min="16115" max="16115" width="23.42578125" style="1" customWidth="1"/>
    <col min="16116" max="16116" width="23.85546875" style="1" customWidth="1"/>
    <col min="16117" max="16117" width="17.7109375" style="1" customWidth="1"/>
    <col min="16118" max="16118" width="16.85546875" style="1" bestFit="1" customWidth="1"/>
    <col min="16119" max="16119" width="24.85546875" style="1" customWidth="1"/>
    <col min="16120" max="16120" width="19.42578125" style="1" bestFit="1" customWidth="1"/>
    <col min="16121" max="16384" width="11.42578125" style="1"/>
  </cols>
  <sheetData>
    <row r="3" spans="1:7" ht="16.5" thickBot="1" x14ac:dyDescent="0.3">
      <c r="A3" s="358" t="s">
        <v>13</v>
      </c>
      <c r="B3" s="358"/>
      <c r="C3" s="358"/>
      <c r="D3" s="358"/>
    </row>
    <row r="4" spans="1:7" ht="15.75" x14ac:dyDescent="0.25">
      <c r="A4" s="359" t="s">
        <v>12</v>
      </c>
      <c r="B4" s="360"/>
      <c r="C4" s="360"/>
      <c r="D4" s="361"/>
    </row>
    <row r="5" spans="1:7" ht="15.75" x14ac:dyDescent="0.25">
      <c r="A5" s="31"/>
      <c r="B5" s="33"/>
      <c r="C5" s="33"/>
      <c r="D5" s="32"/>
    </row>
    <row r="6" spans="1:7" ht="15.75" x14ac:dyDescent="0.25">
      <c r="A6" s="31"/>
      <c r="B6" s="30"/>
      <c r="C6" s="29"/>
      <c r="D6" s="28"/>
    </row>
    <row r="7" spans="1:7" ht="15.75" x14ac:dyDescent="0.25">
      <c r="A7" s="31"/>
      <c r="B7" s="30"/>
      <c r="C7" s="29"/>
      <c r="D7" s="28"/>
    </row>
    <row r="8" spans="1:7" ht="15.75" x14ac:dyDescent="0.25">
      <c r="A8" s="31"/>
      <c r="B8" s="30"/>
      <c r="C8" s="29"/>
      <c r="D8" s="28"/>
    </row>
    <row r="9" spans="1:7" ht="15.75" x14ac:dyDescent="0.25">
      <c r="A9" s="31"/>
      <c r="B9" s="30"/>
      <c r="C9" s="29"/>
      <c r="D9" s="28"/>
    </row>
    <row r="10" spans="1:7" ht="15.75" x14ac:dyDescent="0.25">
      <c r="A10" s="31"/>
      <c r="B10" s="30"/>
      <c r="C10" s="29"/>
      <c r="D10" s="28"/>
    </row>
    <row r="11" spans="1:7" ht="15.75" x14ac:dyDescent="0.25">
      <c r="A11" s="31"/>
      <c r="B11" s="30"/>
      <c r="C11" s="29"/>
      <c r="D11" s="28"/>
    </row>
    <row r="12" spans="1:7" ht="15.75" x14ac:dyDescent="0.25">
      <c r="A12" s="31"/>
      <c r="B12" s="30"/>
      <c r="C12" s="29"/>
      <c r="D12" s="28"/>
    </row>
    <row r="13" spans="1:7" ht="15.75" x14ac:dyDescent="0.25">
      <c r="A13" s="27"/>
      <c r="B13" s="26"/>
      <c r="C13" s="25"/>
      <c r="D13" s="24"/>
    </row>
    <row r="14" spans="1:7" ht="15.75" x14ac:dyDescent="0.25">
      <c r="A14" s="27"/>
      <c r="B14" s="26"/>
      <c r="C14" s="25"/>
      <c r="D14" s="24"/>
    </row>
    <row r="15" spans="1:7" ht="15.75" x14ac:dyDescent="0.25">
      <c r="A15" s="27"/>
      <c r="B15" s="26"/>
      <c r="C15" s="25"/>
      <c r="D15" s="24"/>
    </row>
    <row r="16" spans="1:7" ht="15.75" x14ac:dyDescent="0.25">
      <c r="A16" s="362" t="s">
        <v>11</v>
      </c>
      <c r="B16" s="363"/>
      <c r="C16" s="23"/>
      <c r="D16" s="22">
        <f>SUM(D5:D15)</f>
        <v>0</v>
      </c>
      <c r="E16" s="21"/>
      <c r="F16" s="20"/>
      <c r="G16" s="19"/>
    </row>
    <row r="17" spans="1:7" x14ac:dyDescent="0.25">
      <c r="B17" s="18"/>
      <c r="C17" s="18"/>
      <c r="D17" s="7"/>
      <c r="E17" s="1" t="s">
        <v>6</v>
      </c>
      <c r="F17" s="1" t="s">
        <v>6</v>
      </c>
      <c r="G17" s="1" t="s">
        <v>6</v>
      </c>
    </row>
    <row r="18" spans="1:7" ht="15.75" x14ac:dyDescent="0.25">
      <c r="A18" s="17" t="s">
        <v>10</v>
      </c>
      <c r="B18" s="16" t="s">
        <v>9</v>
      </c>
      <c r="C18" s="16"/>
      <c r="D18" s="15" t="s">
        <v>8</v>
      </c>
      <c r="E18" s="6" t="s">
        <v>6</v>
      </c>
      <c r="G18" s="1" t="s">
        <v>6</v>
      </c>
    </row>
    <row r="19" spans="1:7" ht="15.75" x14ac:dyDescent="0.25">
      <c r="A19" s="6"/>
      <c r="B19" s="14"/>
      <c r="C19" s="13"/>
      <c r="D19" s="12"/>
      <c r="E19" s="6" t="s">
        <v>6</v>
      </c>
      <c r="F19" s="1" t="s">
        <v>6</v>
      </c>
      <c r="G19" s="1" t="s">
        <v>6</v>
      </c>
    </row>
    <row r="20" spans="1:7" ht="15.75" x14ac:dyDescent="0.25">
      <c r="A20" s="13"/>
      <c r="B20" s="13"/>
      <c r="C20" s="13"/>
      <c r="D20" s="12"/>
      <c r="E20" s="6"/>
    </row>
    <row r="21" spans="1:7" ht="15.75" x14ac:dyDescent="0.2">
      <c r="A21" s="11"/>
      <c r="B21" s="10"/>
      <c r="C21" s="9"/>
      <c r="D21" s="8"/>
      <c r="E21" s="6"/>
    </row>
    <row r="22" spans="1:7" ht="15.75" x14ac:dyDescent="0.25">
      <c r="A22" s="6"/>
      <c r="B22" s="3"/>
      <c r="C22" s="3"/>
      <c r="D22" s="7"/>
      <c r="E22" s="6" t="s">
        <v>7</v>
      </c>
      <c r="F22" s="1" t="s">
        <v>6</v>
      </c>
      <c r="G22" s="1" t="s">
        <v>6</v>
      </c>
    </row>
    <row r="23" spans="1:7" x14ac:dyDescent="0.25">
      <c r="A23" s="5"/>
      <c r="B23" s="5"/>
      <c r="C23" s="5" t="s">
        <v>6</v>
      </c>
      <c r="D23" s="4"/>
      <c r="F23" s="1" t="s">
        <v>6</v>
      </c>
    </row>
    <row r="24" spans="1:7" x14ac:dyDescent="0.25">
      <c r="A24" s="3"/>
      <c r="C24" s="1" t="s">
        <v>6</v>
      </c>
      <c r="F24" s="1" t="s">
        <v>6</v>
      </c>
      <c r="G24" s="1" t="s">
        <v>6</v>
      </c>
    </row>
    <row r="25" spans="1:7" x14ac:dyDescent="0.25">
      <c r="E25" s="1" t="s">
        <v>6</v>
      </c>
    </row>
    <row r="26" spans="1:7" x14ac:dyDescent="0.25">
      <c r="F26" s="1" t="s">
        <v>6</v>
      </c>
    </row>
    <row r="27" spans="1:7" x14ac:dyDescent="0.25">
      <c r="C27" s="1" t="s">
        <v>6</v>
      </c>
    </row>
    <row r="28" spans="1:7" x14ac:dyDescent="0.25">
      <c r="C28" s="1" t="s">
        <v>6</v>
      </c>
      <c r="E28" s="1" t="s">
        <v>6</v>
      </c>
    </row>
    <row r="39" spans="6:6" x14ac:dyDescent="0.25">
      <c r="F39" s="1">
        <f>'[2]Livre banque'!I1</f>
        <v>0</v>
      </c>
    </row>
  </sheetData>
  <mergeCells count="3">
    <mergeCell ref="A3:D3"/>
    <mergeCell ref="A4:D4"/>
    <mergeCell ref="A16:B16"/>
  </mergeCells>
  <pageMargins left="0.7" right="0.7" top="0.75" bottom="0.75" header="0.3" footer="0.3"/>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2"/>
  <sheetViews>
    <sheetView tabSelected="1" topLeftCell="A10" zoomScale="124" zoomScaleNormal="124" workbookViewId="0">
      <selection activeCell="E17" sqref="E17"/>
    </sheetView>
  </sheetViews>
  <sheetFormatPr baseColWidth="10" defaultRowHeight="15" x14ac:dyDescent="0.25"/>
  <cols>
    <col min="1" max="1" width="15.140625" customWidth="1"/>
    <col min="2" max="2" width="14" customWidth="1"/>
    <col min="3" max="3" width="20.140625" customWidth="1"/>
    <col min="4" max="4" width="28.28515625" customWidth="1"/>
    <col min="5" max="5" width="19.5703125" customWidth="1"/>
    <col min="9" max="9" width="14.28515625" bestFit="1" customWidth="1"/>
    <col min="10" max="10" width="12.85546875" bestFit="1" customWidth="1"/>
  </cols>
  <sheetData>
    <row r="2" spans="1:7" x14ac:dyDescent="0.25">
      <c r="A2" s="265" t="s">
        <v>223</v>
      </c>
      <c r="B2" s="265"/>
      <c r="C2" s="265"/>
    </row>
    <row r="3" spans="1:7" x14ac:dyDescent="0.25">
      <c r="A3" s="265" t="s">
        <v>224</v>
      </c>
      <c r="B3" s="265" t="s">
        <v>225</v>
      </c>
      <c r="C3" s="265"/>
    </row>
    <row r="4" spans="1:7" x14ac:dyDescent="0.25">
      <c r="A4" s="265" t="s">
        <v>226</v>
      </c>
      <c r="B4" s="265" t="s">
        <v>227</v>
      </c>
      <c r="C4" s="265"/>
    </row>
    <row r="5" spans="1:7" x14ac:dyDescent="0.25">
      <c r="A5" s="265"/>
      <c r="B5" s="265"/>
      <c r="C5" s="265"/>
      <c r="D5" s="265" t="s">
        <v>268</v>
      </c>
    </row>
    <row r="6" spans="1:7" ht="15.75" thickBot="1" x14ac:dyDescent="0.3"/>
    <row r="7" spans="1:7" ht="15.75" thickBot="1" x14ac:dyDescent="0.3">
      <c r="C7" s="283" t="s">
        <v>267</v>
      </c>
      <c r="D7" s="282"/>
    </row>
    <row r="9" spans="1:7" x14ac:dyDescent="0.25">
      <c r="A9" s="264" t="s">
        <v>3</v>
      </c>
      <c r="B9" s="276" t="s">
        <v>4</v>
      </c>
      <c r="C9" s="276" t="s">
        <v>1</v>
      </c>
      <c r="D9" s="276" t="s">
        <v>5</v>
      </c>
      <c r="E9" s="276" t="s">
        <v>2</v>
      </c>
    </row>
    <row r="10" spans="1:7" ht="60" x14ac:dyDescent="0.25">
      <c r="A10" s="264"/>
      <c r="B10" s="319">
        <v>24</v>
      </c>
      <c r="C10" s="314">
        <v>45478</v>
      </c>
      <c r="D10" s="315" t="s">
        <v>261</v>
      </c>
      <c r="E10" s="317">
        <v>3900000</v>
      </c>
    </row>
    <row r="11" spans="1:7" ht="30" x14ac:dyDescent="0.25">
      <c r="A11" s="264"/>
      <c r="B11" s="319">
        <v>25</v>
      </c>
      <c r="C11" s="314">
        <v>45485</v>
      </c>
      <c r="D11" s="316" t="s">
        <v>262</v>
      </c>
      <c r="E11" s="318">
        <v>906750</v>
      </c>
    </row>
    <row r="12" spans="1:7" ht="30" x14ac:dyDescent="0.25">
      <c r="A12" s="278">
        <v>1</v>
      </c>
      <c r="B12" s="319">
        <v>26</v>
      </c>
      <c r="C12" s="266">
        <v>45488</v>
      </c>
      <c r="D12" s="268" t="s">
        <v>263</v>
      </c>
      <c r="E12" s="267">
        <v>1700000</v>
      </c>
    </row>
    <row r="13" spans="1:7" ht="30" x14ac:dyDescent="0.25">
      <c r="A13" s="278">
        <v>3</v>
      </c>
      <c r="B13" s="319">
        <v>27</v>
      </c>
      <c r="C13" s="266">
        <v>45491</v>
      </c>
      <c r="D13" s="270" t="s">
        <v>264</v>
      </c>
      <c r="E13" s="267">
        <v>400000</v>
      </c>
    </row>
    <row r="14" spans="1:7" ht="30" x14ac:dyDescent="0.25">
      <c r="A14" s="279" t="s">
        <v>228</v>
      </c>
      <c r="B14" s="319">
        <v>28</v>
      </c>
      <c r="C14" s="266">
        <v>45495</v>
      </c>
      <c r="D14" s="272" t="s">
        <v>265</v>
      </c>
      <c r="E14" s="267">
        <v>800000</v>
      </c>
    </row>
    <row r="15" spans="1:7" ht="45" x14ac:dyDescent="0.25">
      <c r="A15" s="278">
        <v>4</v>
      </c>
      <c r="B15" s="319">
        <v>29</v>
      </c>
      <c r="C15" s="266">
        <v>45499</v>
      </c>
      <c r="D15" s="273" t="s">
        <v>271</v>
      </c>
      <c r="E15" s="267">
        <v>840000</v>
      </c>
    </row>
    <row r="16" spans="1:7" ht="30" x14ac:dyDescent="0.25">
      <c r="A16" s="278">
        <v>4</v>
      </c>
      <c r="B16" s="319">
        <v>30</v>
      </c>
      <c r="C16" s="266">
        <v>45502</v>
      </c>
      <c r="D16" s="268" t="s">
        <v>266</v>
      </c>
      <c r="E16" s="267">
        <v>745000</v>
      </c>
      <c r="G16" s="236"/>
    </row>
    <row r="17" spans="1:5" ht="18.75" x14ac:dyDescent="0.3">
      <c r="A17" s="281"/>
      <c r="B17" s="274"/>
      <c r="C17" s="274"/>
      <c r="D17" s="274" t="s">
        <v>222</v>
      </c>
      <c r="E17" s="275">
        <f>SUM(E10:E16)</f>
        <v>9291750</v>
      </c>
    </row>
    <row r="20" spans="1:5" ht="18.75" x14ac:dyDescent="0.3">
      <c r="A20" s="280" t="s">
        <v>230</v>
      </c>
      <c r="E20" s="280" t="s">
        <v>232</v>
      </c>
    </row>
    <row r="21" spans="1:5" ht="18.75" x14ac:dyDescent="0.3">
      <c r="A21" s="280"/>
      <c r="E21" s="280"/>
    </row>
    <row r="22" spans="1:5" ht="18.75" x14ac:dyDescent="0.3">
      <c r="A22" s="280" t="s">
        <v>231</v>
      </c>
      <c r="E22" s="280" t="s">
        <v>233</v>
      </c>
    </row>
  </sheetData>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43"/>
  <sheetViews>
    <sheetView topLeftCell="B97" zoomScale="94" zoomScaleNormal="94" workbookViewId="0">
      <selection activeCell="G8" sqref="G8"/>
    </sheetView>
  </sheetViews>
  <sheetFormatPr baseColWidth="10" defaultColWidth="11.42578125" defaultRowHeight="15" x14ac:dyDescent="0.25"/>
  <cols>
    <col min="1" max="1" width="47.140625" style="172" customWidth="1"/>
    <col min="2" max="2" width="16.5703125" customWidth="1"/>
    <col min="3" max="3" width="12.5703125" bestFit="1" customWidth="1"/>
    <col min="4" max="5" width="16.42578125" style="248" bestFit="1" customWidth="1"/>
    <col min="6" max="8" width="16.5703125" customWidth="1"/>
    <col min="9" max="9" width="17.7109375" customWidth="1"/>
    <col min="10" max="10" width="14.85546875" customWidth="1"/>
    <col min="11" max="11" width="16.28515625" customWidth="1"/>
    <col min="12" max="12" width="16" bestFit="1" customWidth="1"/>
    <col min="14" max="14" width="14.85546875" bestFit="1" customWidth="1"/>
    <col min="15" max="15" width="12.140625" bestFit="1" customWidth="1"/>
  </cols>
  <sheetData>
    <row r="1" spans="1:11" x14ac:dyDescent="0.25">
      <c r="A1" s="213" t="s">
        <v>70</v>
      </c>
      <c r="B1" s="213"/>
      <c r="C1" s="213"/>
      <c r="D1" s="214"/>
      <c r="E1" s="214"/>
    </row>
    <row r="2" spans="1:11" x14ac:dyDescent="0.25">
      <c r="A2" s="213" t="s">
        <v>64</v>
      </c>
      <c r="B2" s="213"/>
      <c r="C2" s="213"/>
      <c r="D2" s="214"/>
      <c r="E2" s="214"/>
    </row>
    <row r="3" spans="1:11" x14ac:dyDescent="0.25">
      <c r="A3" s="215"/>
      <c r="B3" s="157"/>
      <c r="C3" s="157"/>
      <c r="D3" s="214"/>
      <c r="E3" s="214"/>
    </row>
    <row r="4" spans="1:11" ht="30" x14ac:dyDescent="0.25">
      <c r="A4" s="175" t="s">
        <v>87</v>
      </c>
      <c r="B4" s="216" t="s">
        <v>88</v>
      </c>
      <c r="C4" s="217" t="s">
        <v>89</v>
      </c>
      <c r="D4" s="217" t="s">
        <v>90</v>
      </c>
      <c r="E4" s="249" t="s">
        <v>91</v>
      </c>
      <c r="F4" s="177" t="s">
        <v>63</v>
      </c>
      <c r="G4" s="177" t="s">
        <v>269</v>
      </c>
      <c r="H4" s="177" t="s">
        <v>270</v>
      </c>
      <c r="I4" s="178" t="s">
        <v>60</v>
      </c>
      <c r="J4" s="177" t="s">
        <v>61</v>
      </c>
      <c r="K4" s="178" t="s">
        <v>62</v>
      </c>
    </row>
    <row r="5" spans="1:11" x14ac:dyDescent="0.25">
      <c r="A5" s="175" t="s">
        <v>92</v>
      </c>
      <c r="B5" s="218" t="s">
        <v>93</v>
      </c>
      <c r="C5" s="219"/>
      <c r="D5" s="219"/>
      <c r="E5" s="250"/>
      <c r="F5" s="257"/>
      <c r="G5" s="257"/>
      <c r="H5" s="257"/>
      <c r="I5" s="257"/>
      <c r="J5" s="257"/>
      <c r="K5" s="257"/>
    </row>
    <row r="6" spans="1:11" x14ac:dyDescent="0.25">
      <c r="A6" s="220" t="s">
        <v>94</v>
      </c>
      <c r="B6" s="218" t="s">
        <v>95</v>
      </c>
      <c r="C6" s="219">
        <v>6</v>
      </c>
      <c r="D6" s="219">
        <v>150000</v>
      </c>
      <c r="E6" s="250">
        <f>C6*D6</f>
        <v>900000</v>
      </c>
      <c r="F6" s="257">
        <v>400000</v>
      </c>
      <c r="G6" s="257">
        <v>800000</v>
      </c>
      <c r="H6" s="257">
        <f>F6+G6</f>
        <v>1200000</v>
      </c>
      <c r="I6" s="259">
        <f>E6-H6</f>
        <v>-300000</v>
      </c>
      <c r="J6" s="262">
        <f>H6/E6</f>
        <v>1.3333333333333333</v>
      </c>
      <c r="K6" s="257"/>
    </row>
    <row r="7" spans="1:11" x14ac:dyDescent="0.25">
      <c r="A7" s="220" t="s">
        <v>0</v>
      </c>
      <c r="B7" s="218" t="s">
        <v>96</v>
      </c>
      <c r="C7" s="219">
        <v>200</v>
      </c>
      <c r="D7" s="219">
        <v>4250</v>
      </c>
      <c r="E7" s="250">
        <f>C7*D7</f>
        <v>850000</v>
      </c>
      <c r="F7" s="257">
        <v>425000</v>
      </c>
      <c r="G7" s="342">
        <v>851750</v>
      </c>
      <c r="H7" s="261">
        <f>F7+G7</f>
        <v>1276750</v>
      </c>
      <c r="I7" s="259">
        <f>E7-H7</f>
        <v>-426750</v>
      </c>
      <c r="J7" s="262">
        <f>H7/E7</f>
        <v>1.5020588235294117</v>
      </c>
      <c r="K7" s="257"/>
    </row>
    <row r="8" spans="1:11" x14ac:dyDescent="0.25">
      <c r="A8" s="220" t="s">
        <v>97</v>
      </c>
      <c r="B8" s="218" t="s">
        <v>98</v>
      </c>
      <c r="C8" s="219">
        <v>15</v>
      </c>
      <c r="D8" s="219">
        <v>50000</v>
      </c>
      <c r="E8" s="250">
        <f t="shared" ref="E8:E9" si="0">C8*D8</f>
        <v>750000</v>
      </c>
      <c r="F8" s="342">
        <v>300000</v>
      </c>
      <c r="G8" s="342">
        <v>900000</v>
      </c>
      <c r="H8" s="261">
        <f>F8+G8</f>
        <v>1200000</v>
      </c>
      <c r="I8" s="259">
        <f>E8-H8</f>
        <v>-450000</v>
      </c>
      <c r="J8" s="262">
        <f>H8/E8</f>
        <v>1.6</v>
      </c>
      <c r="K8" s="257"/>
    </row>
    <row r="9" spans="1:11" x14ac:dyDescent="0.25">
      <c r="A9" s="220" t="s">
        <v>99</v>
      </c>
      <c r="B9" s="218" t="s">
        <v>100</v>
      </c>
      <c r="C9" s="219">
        <v>3</v>
      </c>
      <c r="D9" s="219">
        <v>15000</v>
      </c>
      <c r="E9" s="250">
        <f t="shared" si="0"/>
        <v>45000</v>
      </c>
      <c r="F9" s="257"/>
      <c r="G9" s="257"/>
      <c r="H9" s="257"/>
      <c r="I9" s="257"/>
      <c r="J9" s="262">
        <f t="shared" ref="J9" si="1">F9/E9</f>
        <v>0</v>
      </c>
      <c r="K9" s="257"/>
    </row>
    <row r="10" spans="1:11" x14ac:dyDescent="0.25">
      <c r="A10" s="175" t="s">
        <v>101</v>
      </c>
      <c r="B10" s="218"/>
      <c r="C10" s="219"/>
      <c r="D10" s="219"/>
      <c r="E10" s="249">
        <f>SUM(E6:E9)</f>
        <v>2545000</v>
      </c>
      <c r="F10" s="329">
        <f>SUM(F6:F9)</f>
        <v>1125000</v>
      </c>
      <c r="G10" s="329">
        <f>G8+G7+G6</f>
        <v>2551750</v>
      </c>
      <c r="H10" s="329">
        <f>SUM(H6:H9)</f>
        <v>3676750</v>
      </c>
      <c r="I10" s="336">
        <f>SUM(I6:I9)</f>
        <v>-1176750</v>
      </c>
      <c r="J10" s="326">
        <f>H10/E10</f>
        <v>1.4446954813359529</v>
      </c>
      <c r="K10" s="257"/>
    </row>
    <row r="11" spans="1:11" x14ac:dyDescent="0.25">
      <c r="A11" s="369" t="s">
        <v>102</v>
      </c>
      <c r="B11" s="371"/>
      <c r="C11" s="371"/>
      <c r="D11" s="372"/>
      <c r="E11" s="364"/>
      <c r="F11" s="173"/>
      <c r="G11" s="173"/>
      <c r="H11" s="173"/>
      <c r="I11" s="259"/>
      <c r="J11" s="257"/>
      <c r="K11" s="257"/>
    </row>
    <row r="12" spans="1:11" ht="1.5" customHeight="1" x14ac:dyDescent="0.25">
      <c r="A12" s="370"/>
      <c r="B12" s="371"/>
      <c r="C12" s="371"/>
      <c r="D12" s="372"/>
      <c r="E12" s="364"/>
      <c r="F12" s="173"/>
      <c r="G12" s="173"/>
      <c r="H12" s="173"/>
      <c r="I12" s="257"/>
      <c r="J12" s="257"/>
      <c r="K12" s="257"/>
    </row>
    <row r="13" spans="1:11" x14ac:dyDescent="0.25">
      <c r="A13" s="365" t="s">
        <v>103</v>
      </c>
      <c r="B13" s="365"/>
      <c r="C13" s="365"/>
      <c r="D13" s="365"/>
      <c r="E13" s="251"/>
      <c r="F13" s="173"/>
      <c r="G13" s="173"/>
      <c r="H13" s="173"/>
      <c r="I13" s="257"/>
      <c r="J13" s="257"/>
      <c r="K13" s="257"/>
    </row>
    <row r="14" spans="1:11" ht="15" customHeight="1" x14ac:dyDescent="0.25">
      <c r="A14" s="220" t="s">
        <v>104</v>
      </c>
      <c r="B14" s="222" t="s">
        <v>105</v>
      </c>
      <c r="C14" s="223">
        <v>20</v>
      </c>
      <c r="D14" s="224">
        <v>50000</v>
      </c>
      <c r="E14" s="252">
        <f>PRODUCT(C14,D14)</f>
        <v>1000000</v>
      </c>
      <c r="F14" s="173">
        <v>1000000</v>
      </c>
      <c r="G14" s="173"/>
      <c r="H14" s="345">
        <f>F14+G14</f>
        <v>1000000</v>
      </c>
      <c r="I14" s="261">
        <f>H14-E14</f>
        <v>0</v>
      </c>
      <c r="J14" s="262">
        <f>F14/E14</f>
        <v>1</v>
      </c>
      <c r="K14" s="257"/>
    </row>
    <row r="15" spans="1:11" ht="15" customHeight="1" x14ac:dyDescent="0.25">
      <c r="A15" s="175" t="s">
        <v>106</v>
      </c>
      <c r="B15" s="222"/>
      <c r="C15" s="223"/>
      <c r="D15" s="224"/>
      <c r="E15" s="330">
        <f>E14</f>
        <v>1000000</v>
      </c>
      <c r="F15" s="331">
        <v>1000000</v>
      </c>
      <c r="G15" s="331"/>
      <c r="H15" s="344">
        <f>F15+G15</f>
        <v>1000000</v>
      </c>
      <c r="I15" s="261">
        <f>H15-E15</f>
        <v>0</v>
      </c>
      <c r="J15" s="326">
        <f>F15/E15</f>
        <v>1</v>
      </c>
      <c r="K15" s="327"/>
    </row>
    <row r="16" spans="1:11" ht="15" customHeight="1" x14ac:dyDescent="0.25">
      <c r="A16" s="175" t="s">
        <v>107</v>
      </c>
      <c r="B16" s="218"/>
      <c r="C16" s="223"/>
      <c r="D16" s="224"/>
      <c r="E16" s="252"/>
      <c r="F16" s="173"/>
      <c r="G16" s="173"/>
      <c r="H16" s="173"/>
      <c r="I16" s="257"/>
      <c r="J16" s="257"/>
      <c r="K16" s="257"/>
    </row>
    <row r="17" spans="1:11" ht="15" customHeight="1" x14ac:dyDescent="0.25">
      <c r="A17" s="225" t="s">
        <v>108</v>
      </c>
      <c r="B17" s="222" t="s">
        <v>109</v>
      </c>
      <c r="C17" s="226">
        <v>5</v>
      </c>
      <c r="D17" s="227">
        <v>600000</v>
      </c>
      <c r="E17" s="253">
        <f>D17*C17</f>
        <v>3000000</v>
      </c>
      <c r="F17" s="332">
        <v>3000000</v>
      </c>
      <c r="G17" s="332"/>
      <c r="H17" s="332">
        <f>F17+G17</f>
        <v>3000000</v>
      </c>
      <c r="I17" s="261">
        <f>E17-H17</f>
        <v>0</v>
      </c>
      <c r="J17" s="262">
        <f>H17/E17</f>
        <v>1</v>
      </c>
      <c r="K17" s="257"/>
    </row>
    <row r="18" spans="1:11" ht="15" customHeight="1" x14ac:dyDescent="0.25">
      <c r="A18" s="225" t="s">
        <v>110</v>
      </c>
      <c r="B18" s="228" t="s">
        <v>111</v>
      </c>
      <c r="C18" s="226">
        <v>6</v>
      </c>
      <c r="D18" s="229">
        <v>20000</v>
      </c>
      <c r="E18" s="253">
        <f t="shared" ref="E18:E29" si="2">D18*C18</f>
        <v>120000</v>
      </c>
      <c r="F18" s="257"/>
      <c r="G18" s="257"/>
      <c r="H18" s="332">
        <f t="shared" ref="H18:H35" si="3">F18+G18</f>
        <v>0</v>
      </c>
      <c r="I18" s="261">
        <f t="shared" ref="I18:I35" si="4">E18-F18</f>
        <v>120000</v>
      </c>
      <c r="J18" s="262">
        <f t="shared" ref="J18:J34" si="5">H18/E18</f>
        <v>0</v>
      </c>
      <c r="K18" s="257"/>
    </row>
    <row r="19" spans="1:11" ht="15" customHeight="1" x14ac:dyDescent="0.25">
      <c r="A19" s="220" t="s">
        <v>112</v>
      </c>
      <c r="B19" s="228" t="s">
        <v>111</v>
      </c>
      <c r="C19" s="226">
        <v>20</v>
      </c>
      <c r="D19" s="229">
        <v>2000</v>
      </c>
      <c r="E19" s="253">
        <f t="shared" si="2"/>
        <v>40000</v>
      </c>
      <c r="F19" s="257">
        <v>10000</v>
      </c>
      <c r="G19" s="257"/>
      <c r="H19" s="332">
        <f t="shared" si="3"/>
        <v>10000</v>
      </c>
      <c r="I19" s="261">
        <f t="shared" si="4"/>
        <v>30000</v>
      </c>
      <c r="J19" s="262">
        <f t="shared" si="5"/>
        <v>0.25</v>
      </c>
      <c r="K19" s="257"/>
    </row>
    <row r="20" spans="1:11" ht="15" customHeight="1" x14ac:dyDescent="0.25">
      <c r="A20" s="225" t="s">
        <v>113</v>
      </c>
      <c r="B20" s="228" t="s">
        <v>111</v>
      </c>
      <c r="C20" s="226">
        <v>2</v>
      </c>
      <c r="D20" s="229">
        <v>130000</v>
      </c>
      <c r="E20" s="253">
        <f t="shared" si="2"/>
        <v>260000</v>
      </c>
      <c r="F20" s="257">
        <v>1700000</v>
      </c>
      <c r="G20" s="257"/>
      <c r="H20" s="332">
        <f t="shared" si="3"/>
        <v>1700000</v>
      </c>
      <c r="I20" s="261">
        <f t="shared" si="4"/>
        <v>-1440000</v>
      </c>
      <c r="J20" s="262">
        <f t="shared" si="5"/>
        <v>6.5384615384615383</v>
      </c>
      <c r="K20" s="257"/>
    </row>
    <row r="21" spans="1:11" ht="15" customHeight="1" x14ac:dyDescent="0.25">
      <c r="A21" s="220" t="s">
        <v>114</v>
      </c>
      <c r="B21" s="228" t="s">
        <v>111</v>
      </c>
      <c r="C21" s="226">
        <v>15</v>
      </c>
      <c r="D21" s="229">
        <v>7000</v>
      </c>
      <c r="E21" s="253">
        <f t="shared" si="2"/>
        <v>105000</v>
      </c>
      <c r="F21" s="257">
        <v>55500</v>
      </c>
      <c r="G21" s="257"/>
      <c r="H21" s="332">
        <f t="shared" si="3"/>
        <v>55500</v>
      </c>
      <c r="I21" s="261">
        <f t="shared" si="4"/>
        <v>49500</v>
      </c>
      <c r="J21" s="262">
        <f t="shared" si="5"/>
        <v>0.52857142857142858</v>
      </c>
      <c r="K21" s="257"/>
    </row>
    <row r="22" spans="1:11" ht="15" customHeight="1" x14ac:dyDescent="0.25">
      <c r="A22" s="225" t="s">
        <v>115</v>
      </c>
      <c r="B22" s="228" t="s">
        <v>111</v>
      </c>
      <c r="C22" s="226">
        <v>1</v>
      </c>
      <c r="D22" s="229">
        <v>150000</v>
      </c>
      <c r="E22" s="253">
        <f t="shared" si="2"/>
        <v>150000</v>
      </c>
      <c r="F22" s="257"/>
      <c r="G22" s="257"/>
      <c r="H22" s="332">
        <f t="shared" si="3"/>
        <v>0</v>
      </c>
      <c r="I22" s="261">
        <f t="shared" si="4"/>
        <v>150000</v>
      </c>
      <c r="J22" s="262">
        <f t="shared" si="5"/>
        <v>0</v>
      </c>
      <c r="K22" s="257"/>
    </row>
    <row r="23" spans="1:11" ht="15" customHeight="1" x14ac:dyDescent="0.25">
      <c r="A23" s="220" t="s">
        <v>116</v>
      </c>
      <c r="B23" s="228" t="s">
        <v>111</v>
      </c>
      <c r="C23" s="226">
        <v>2</v>
      </c>
      <c r="D23" s="229">
        <v>80000</v>
      </c>
      <c r="E23" s="253">
        <f t="shared" si="2"/>
        <v>160000</v>
      </c>
      <c r="F23" s="257">
        <v>160000</v>
      </c>
      <c r="G23" s="257"/>
      <c r="H23" s="332">
        <f t="shared" si="3"/>
        <v>160000</v>
      </c>
      <c r="I23" s="261">
        <f t="shared" si="4"/>
        <v>0</v>
      </c>
      <c r="J23" s="262">
        <f t="shared" si="5"/>
        <v>1</v>
      </c>
      <c r="K23" s="257"/>
    </row>
    <row r="24" spans="1:11" ht="15" customHeight="1" x14ac:dyDescent="0.25">
      <c r="A24" s="230" t="s">
        <v>117</v>
      </c>
      <c r="B24" s="228" t="s">
        <v>111</v>
      </c>
      <c r="C24" s="226">
        <v>3</v>
      </c>
      <c r="D24" s="229">
        <v>500000</v>
      </c>
      <c r="E24" s="253">
        <f t="shared" si="2"/>
        <v>1500000</v>
      </c>
      <c r="F24" s="257">
        <v>500000</v>
      </c>
      <c r="G24" s="257"/>
      <c r="H24" s="332">
        <f t="shared" si="3"/>
        <v>500000</v>
      </c>
      <c r="I24" s="261">
        <f t="shared" si="4"/>
        <v>1000000</v>
      </c>
      <c r="J24" s="262">
        <f t="shared" si="5"/>
        <v>0.33333333333333331</v>
      </c>
      <c r="K24" s="257"/>
    </row>
    <row r="25" spans="1:11" ht="15" customHeight="1" x14ac:dyDescent="0.25">
      <c r="A25" s="220" t="s">
        <v>118</v>
      </c>
      <c r="B25" s="228" t="s">
        <v>111</v>
      </c>
      <c r="C25" s="226">
        <v>1</v>
      </c>
      <c r="D25" s="229">
        <v>500000</v>
      </c>
      <c r="E25" s="253">
        <f t="shared" si="2"/>
        <v>500000</v>
      </c>
      <c r="F25" s="257">
        <v>300000</v>
      </c>
      <c r="G25" s="257"/>
      <c r="H25" s="332">
        <f t="shared" si="3"/>
        <v>300000</v>
      </c>
      <c r="I25" s="261">
        <f t="shared" si="4"/>
        <v>200000</v>
      </c>
      <c r="J25" s="262">
        <f t="shared" si="5"/>
        <v>0.6</v>
      </c>
      <c r="K25" s="257"/>
    </row>
    <row r="26" spans="1:11" ht="15" customHeight="1" x14ac:dyDescent="0.25">
      <c r="A26" s="220" t="s">
        <v>119</v>
      </c>
      <c r="B26" s="228" t="s">
        <v>120</v>
      </c>
      <c r="C26" s="226">
        <v>35</v>
      </c>
      <c r="D26" s="229">
        <v>12000</v>
      </c>
      <c r="E26" s="253">
        <f t="shared" si="2"/>
        <v>420000</v>
      </c>
      <c r="F26" s="257">
        <v>800000</v>
      </c>
      <c r="G26" s="257"/>
      <c r="H26" s="332">
        <f t="shared" si="3"/>
        <v>800000</v>
      </c>
      <c r="I26" s="261">
        <f t="shared" si="4"/>
        <v>-380000</v>
      </c>
      <c r="J26" s="262">
        <f t="shared" si="5"/>
        <v>1.9047619047619047</v>
      </c>
      <c r="K26" s="257"/>
    </row>
    <row r="27" spans="1:11" ht="15" customHeight="1" x14ac:dyDescent="0.25">
      <c r="A27" s="220" t="s">
        <v>121</v>
      </c>
      <c r="B27" s="228" t="s">
        <v>122</v>
      </c>
      <c r="C27" s="226">
        <v>5</v>
      </c>
      <c r="D27" s="229">
        <v>5000</v>
      </c>
      <c r="E27" s="253">
        <f t="shared" si="2"/>
        <v>25000</v>
      </c>
      <c r="F27" s="257">
        <v>7000</v>
      </c>
      <c r="G27" s="257"/>
      <c r="H27" s="332">
        <f t="shared" si="3"/>
        <v>7000</v>
      </c>
      <c r="I27" s="261">
        <f t="shared" si="4"/>
        <v>18000</v>
      </c>
      <c r="J27" s="262">
        <f t="shared" si="5"/>
        <v>0.28000000000000003</v>
      </c>
      <c r="K27" s="257"/>
    </row>
    <row r="28" spans="1:11" ht="15" customHeight="1" x14ac:dyDescent="0.25">
      <c r="A28" s="220" t="s">
        <v>123</v>
      </c>
      <c r="B28" s="228" t="s">
        <v>124</v>
      </c>
      <c r="C28" s="226">
        <v>10</v>
      </c>
      <c r="D28" s="229">
        <v>3500</v>
      </c>
      <c r="E28" s="253">
        <f t="shared" si="2"/>
        <v>35000</v>
      </c>
      <c r="F28" s="257">
        <v>10500</v>
      </c>
      <c r="G28" s="257"/>
      <c r="H28" s="332">
        <f t="shared" si="3"/>
        <v>10500</v>
      </c>
      <c r="I28" s="261">
        <f t="shared" si="4"/>
        <v>24500</v>
      </c>
      <c r="J28" s="262">
        <f t="shared" si="5"/>
        <v>0.3</v>
      </c>
      <c r="K28" s="257"/>
    </row>
    <row r="29" spans="1:11" ht="15" customHeight="1" x14ac:dyDescent="0.25">
      <c r="A29" s="230" t="s">
        <v>125</v>
      </c>
      <c r="B29" s="228" t="s">
        <v>111</v>
      </c>
      <c r="C29" s="226">
        <v>25</v>
      </c>
      <c r="D29" s="229">
        <v>15000</v>
      </c>
      <c r="E29" s="254">
        <f t="shared" si="2"/>
        <v>375000</v>
      </c>
      <c r="F29" s="257">
        <v>50000</v>
      </c>
      <c r="G29" s="257"/>
      <c r="H29" s="332">
        <f t="shared" si="3"/>
        <v>50000</v>
      </c>
      <c r="I29" s="261">
        <f t="shared" si="4"/>
        <v>325000</v>
      </c>
      <c r="J29" s="262">
        <f t="shared" si="5"/>
        <v>0.13333333333333333</v>
      </c>
      <c r="K29" s="257"/>
    </row>
    <row r="30" spans="1:11" ht="15" customHeight="1" x14ac:dyDescent="0.25">
      <c r="A30" s="230" t="s">
        <v>126</v>
      </c>
      <c r="B30" s="228" t="s">
        <v>122</v>
      </c>
      <c r="C30" s="226">
        <v>1</v>
      </c>
      <c r="D30" s="229">
        <v>35000</v>
      </c>
      <c r="E30" s="254">
        <f>D30*C30</f>
        <v>35000</v>
      </c>
      <c r="F30" s="257"/>
      <c r="G30" s="257"/>
      <c r="H30" s="332">
        <f t="shared" si="3"/>
        <v>0</v>
      </c>
      <c r="I30" s="261">
        <f t="shared" si="4"/>
        <v>35000</v>
      </c>
      <c r="J30" s="262">
        <f t="shared" si="5"/>
        <v>0</v>
      </c>
      <c r="K30" s="257"/>
    </row>
    <row r="31" spans="1:11" ht="15" customHeight="1" x14ac:dyDescent="0.25">
      <c r="A31" s="230" t="s">
        <v>127</v>
      </c>
      <c r="B31" s="228" t="s">
        <v>111</v>
      </c>
      <c r="C31" s="226">
        <v>10</v>
      </c>
      <c r="D31" s="229">
        <v>1000</v>
      </c>
      <c r="E31" s="254">
        <f t="shared" ref="E31:E34" si="6">D31*C31</f>
        <v>10000</v>
      </c>
      <c r="F31" s="257">
        <v>5500</v>
      </c>
      <c r="G31" s="257"/>
      <c r="H31" s="332">
        <f t="shared" si="3"/>
        <v>5500</v>
      </c>
      <c r="I31" s="261">
        <f t="shared" si="4"/>
        <v>4500</v>
      </c>
      <c r="J31" s="262">
        <f t="shared" si="5"/>
        <v>0.55000000000000004</v>
      </c>
      <c r="K31" s="257"/>
    </row>
    <row r="32" spans="1:11" ht="15" customHeight="1" x14ac:dyDescent="0.25">
      <c r="A32" s="230" t="s">
        <v>128</v>
      </c>
      <c r="B32" s="228" t="s">
        <v>122</v>
      </c>
      <c r="C32" s="226">
        <v>1</v>
      </c>
      <c r="D32" s="229">
        <v>5000</v>
      </c>
      <c r="E32" s="254">
        <f t="shared" si="6"/>
        <v>5000</v>
      </c>
      <c r="F32" s="257">
        <v>15000</v>
      </c>
      <c r="G32" s="257"/>
      <c r="H32" s="332">
        <f t="shared" si="3"/>
        <v>15000</v>
      </c>
      <c r="I32" s="261">
        <f t="shared" si="4"/>
        <v>-10000</v>
      </c>
      <c r="J32" s="262">
        <f t="shared" si="5"/>
        <v>3</v>
      </c>
      <c r="K32" s="257"/>
    </row>
    <row r="33" spans="1:15" ht="15" customHeight="1" x14ac:dyDescent="0.25">
      <c r="A33" s="230" t="s">
        <v>129</v>
      </c>
      <c r="B33" s="228" t="s">
        <v>124</v>
      </c>
      <c r="C33" s="226">
        <v>3</v>
      </c>
      <c r="D33" s="229">
        <v>15000</v>
      </c>
      <c r="E33" s="254">
        <f t="shared" si="6"/>
        <v>45000</v>
      </c>
      <c r="F33" s="257">
        <v>24000</v>
      </c>
      <c r="G33" s="257"/>
      <c r="H33" s="332">
        <f t="shared" si="3"/>
        <v>24000</v>
      </c>
      <c r="I33" s="261">
        <f t="shared" si="4"/>
        <v>21000</v>
      </c>
      <c r="J33" s="262">
        <f t="shared" si="5"/>
        <v>0.53333333333333333</v>
      </c>
      <c r="K33" s="257"/>
    </row>
    <row r="34" spans="1:15" ht="15" customHeight="1" x14ac:dyDescent="0.25">
      <c r="A34" s="230" t="s">
        <v>130</v>
      </c>
      <c r="B34" s="228" t="s">
        <v>124</v>
      </c>
      <c r="C34" s="226">
        <v>10</v>
      </c>
      <c r="D34" s="229">
        <v>50000</v>
      </c>
      <c r="E34" s="254">
        <f t="shared" si="6"/>
        <v>500000</v>
      </c>
      <c r="F34" s="257">
        <v>1000000</v>
      </c>
      <c r="G34" s="257"/>
      <c r="H34" s="332">
        <f t="shared" si="3"/>
        <v>1000000</v>
      </c>
      <c r="I34" s="261">
        <f t="shared" si="4"/>
        <v>-500000</v>
      </c>
      <c r="J34" s="262">
        <f t="shared" si="5"/>
        <v>2</v>
      </c>
      <c r="K34" s="257"/>
    </row>
    <row r="35" spans="1:15" ht="15" customHeight="1" x14ac:dyDescent="0.25">
      <c r="A35" s="328" t="s">
        <v>259</v>
      </c>
      <c r="B35" s="228" t="s">
        <v>260</v>
      </c>
      <c r="C35" s="226"/>
      <c r="D35" s="229"/>
      <c r="E35" s="254"/>
      <c r="F35" s="271">
        <v>2722500</v>
      </c>
      <c r="G35" s="271"/>
      <c r="H35" s="332">
        <f t="shared" si="3"/>
        <v>2722500</v>
      </c>
      <c r="I35" s="261">
        <f t="shared" si="4"/>
        <v>-2722500</v>
      </c>
      <c r="J35" s="262"/>
      <c r="K35" s="257"/>
      <c r="L35" s="269"/>
    </row>
    <row r="36" spans="1:15" ht="15" customHeight="1" x14ac:dyDescent="0.25">
      <c r="A36" s="231" t="s">
        <v>131</v>
      </c>
      <c r="B36" s="222"/>
      <c r="C36" s="223"/>
      <c r="D36" s="224"/>
      <c r="E36" s="255">
        <f>SUM(E17:E34)</f>
        <v>7285000</v>
      </c>
      <c r="F36" s="329">
        <f>SUM(F17:F35)</f>
        <v>10360000</v>
      </c>
      <c r="G36" s="329"/>
      <c r="H36" s="329">
        <f>SUM(H17:H35)</f>
        <v>10360000</v>
      </c>
      <c r="I36" s="333">
        <f>SUM(I14:I35)</f>
        <v>-3075000</v>
      </c>
      <c r="J36" s="326">
        <f>H36/E36</f>
        <v>1.4221002059025394</v>
      </c>
      <c r="K36" s="257"/>
      <c r="L36" s="269"/>
    </row>
    <row r="37" spans="1:15" ht="15" customHeight="1" x14ac:dyDescent="0.25">
      <c r="A37" s="231" t="s">
        <v>132</v>
      </c>
      <c r="B37" s="216"/>
      <c r="C37" s="223"/>
      <c r="D37" s="224"/>
      <c r="E37" s="252"/>
      <c r="F37" s="257"/>
      <c r="G37" s="257"/>
      <c r="H37" s="257"/>
      <c r="I37" s="257"/>
      <c r="J37" s="257"/>
      <c r="K37" s="257"/>
      <c r="L37" s="269"/>
    </row>
    <row r="38" spans="1:15" ht="15" customHeight="1" x14ac:dyDescent="0.25">
      <c r="A38" s="220" t="s">
        <v>133</v>
      </c>
      <c r="B38" s="222" t="s">
        <v>69</v>
      </c>
      <c r="C38" s="223">
        <v>25</v>
      </c>
      <c r="D38" s="224">
        <f>10000*20</f>
        <v>200000</v>
      </c>
      <c r="E38" s="252">
        <f>C38*D38</f>
        <v>5000000</v>
      </c>
      <c r="F38" s="334">
        <f>3905000+420000</f>
        <v>4325000</v>
      </c>
      <c r="G38" s="340"/>
      <c r="H38" s="340">
        <f>F38+G38</f>
        <v>4325000</v>
      </c>
      <c r="I38" s="261">
        <f>E38-H38</f>
        <v>675000</v>
      </c>
      <c r="J38" s="262">
        <f>H38/E38</f>
        <v>0.86499999999999999</v>
      </c>
      <c r="K38" s="257"/>
    </row>
    <row r="39" spans="1:15" ht="15" customHeight="1" x14ac:dyDescent="0.25">
      <c r="A39" s="220" t="s">
        <v>134</v>
      </c>
      <c r="B39" s="222" t="s">
        <v>135</v>
      </c>
      <c r="C39" s="223">
        <v>25</v>
      </c>
      <c r="D39" s="224">
        <f>3000*20</f>
        <v>60000</v>
      </c>
      <c r="E39" s="252">
        <f>PRODUCT(C39,D39)</f>
        <v>1500000</v>
      </c>
      <c r="F39" s="332">
        <v>1140000</v>
      </c>
      <c r="G39" s="332">
        <v>0</v>
      </c>
      <c r="H39" s="340">
        <f t="shared" ref="H39:H40" si="7">F39+G39</f>
        <v>1140000</v>
      </c>
      <c r="I39" s="261">
        <f t="shared" ref="I39:I40" si="8">E39-H39</f>
        <v>360000</v>
      </c>
      <c r="J39" s="262">
        <f t="shared" ref="J39" si="9">F39/E39</f>
        <v>0.76</v>
      </c>
      <c r="K39" s="257"/>
      <c r="L39" s="341"/>
    </row>
    <row r="40" spans="1:15" ht="15" customHeight="1" x14ac:dyDescent="0.25">
      <c r="A40" s="175" t="s">
        <v>136</v>
      </c>
      <c r="B40" s="218"/>
      <c r="C40" s="218"/>
      <c r="D40" s="221"/>
      <c r="E40" s="256">
        <f>SUM(E38:E39)</f>
        <v>6500000</v>
      </c>
      <c r="F40" s="335">
        <f>SUM(F38:F39)</f>
        <v>5465000</v>
      </c>
      <c r="G40" s="335">
        <f>SUM(G38:G39)</f>
        <v>0</v>
      </c>
      <c r="H40" s="334">
        <f t="shared" si="7"/>
        <v>5465000</v>
      </c>
      <c r="I40" s="333">
        <f t="shared" si="8"/>
        <v>1035000</v>
      </c>
      <c r="J40" s="326">
        <f>H40/E40</f>
        <v>0.84076923076923082</v>
      </c>
      <c r="K40" s="257"/>
      <c r="L40" s="236"/>
    </row>
    <row r="41" spans="1:15" ht="15" customHeight="1" x14ac:dyDescent="0.25">
      <c r="A41" s="175" t="s">
        <v>137</v>
      </c>
      <c r="B41" s="218"/>
      <c r="C41" s="223"/>
      <c r="D41" s="224"/>
      <c r="E41" s="252"/>
      <c r="F41" s="173"/>
      <c r="G41" s="173"/>
      <c r="H41" s="173"/>
      <c r="I41" s="257"/>
      <c r="J41" s="257"/>
      <c r="K41" s="257"/>
    </row>
    <row r="42" spans="1:15" ht="15" customHeight="1" x14ac:dyDescent="0.25">
      <c r="A42" s="366" t="s">
        <v>138</v>
      </c>
      <c r="B42" s="366"/>
      <c r="C42" s="235"/>
      <c r="D42" s="224"/>
      <c r="E42" s="252">
        <f>(E40+E36+E15)*7%</f>
        <v>1034950.0000000001</v>
      </c>
      <c r="F42" s="252">
        <f>(F40+F36+F15)*7%</f>
        <v>1177750</v>
      </c>
      <c r="G42" s="252">
        <f>(G40+G36+G15)*7%</f>
        <v>0</v>
      </c>
      <c r="H42" s="252">
        <f>(H40+H36+H15)*7%</f>
        <v>1177750</v>
      </c>
      <c r="I42" s="252">
        <f>(I40+I36+I15)*7%</f>
        <v>-142800</v>
      </c>
      <c r="J42" s="262">
        <f>H42/E42</f>
        <v>1.1379776800811632</v>
      </c>
      <c r="K42" s="257"/>
    </row>
    <row r="43" spans="1:15" ht="15" customHeight="1" x14ac:dyDescent="0.25">
      <c r="A43" s="175" t="s">
        <v>139</v>
      </c>
      <c r="B43" s="175"/>
      <c r="C43" s="235"/>
      <c r="D43" s="232"/>
      <c r="E43" s="255">
        <f>E42</f>
        <v>1034950.0000000001</v>
      </c>
      <c r="F43" s="255">
        <f>F42</f>
        <v>1177750</v>
      </c>
      <c r="G43" s="255">
        <f>G42</f>
        <v>0</v>
      </c>
      <c r="H43" s="255">
        <f>H42</f>
        <v>1177750</v>
      </c>
      <c r="I43" s="255">
        <f>I42</f>
        <v>-142800</v>
      </c>
      <c r="J43" s="262">
        <f t="shared" ref="J43:J44" si="10">H43/E43</f>
        <v>1.1379776800811632</v>
      </c>
      <c r="K43" s="257"/>
    </row>
    <row r="44" spans="1:15" ht="15" customHeight="1" x14ac:dyDescent="0.25">
      <c r="A44" s="175" t="s">
        <v>140</v>
      </c>
      <c r="B44" s="218"/>
      <c r="C44" s="223"/>
      <c r="D44" s="224"/>
      <c r="E44" s="255">
        <f>E43+E40+E36+E15</f>
        <v>15819950</v>
      </c>
      <c r="F44" s="255">
        <f>F43+F40+F36+F15</f>
        <v>18002750</v>
      </c>
      <c r="G44" s="255">
        <f>G43+G40+G36+G15</f>
        <v>0</v>
      </c>
      <c r="H44" s="255">
        <f>H43+H40+H36+H15</f>
        <v>18002750</v>
      </c>
      <c r="I44" s="255">
        <f>I43+I40+I36+I15</f>
        <v>-2182800</v>
      </c>
      <c r="J44" s="262">
        <f t="shared" si="10"/>
        <v>1.1379776800811634</v>
      </c>
      <c r="K44" s="257"/>
    </row>
    <row r="45" spans="1:15" x14ac:dyDescent="0.25">
      <c r="A45" s="176" t="s">
        <v>141</v>
      </c>
      <c r="B45" s="157"/>
      <c r="C45" s="157"/>
      <c r="D45" s="214"/>
      <c r="E45" s="214"/>
      <c r="F45" s="257"/>
      <c r="G45" s="257"/>
      <c r="H45" s="257"/>
      <c r="I45" s="257"/>
      <c r="J45" s="257"/>
      <c r="K45" s="257"/>
    </row>
    <row r="46" spans="1:15" x14ac:dyDescent="0.25">
      <c r="A46" s="365" t="s">
        <v>103</v>
      </c>
      <c r="B46" s="365"/>
      <c r="C46" s="365"/>
      <c r="D46" s="365"/>
      <c r="E46" s="251"/>
      <c r="F46" s="257"/>
      <c r="G46" s="257"/>
      <c r="H46" s="257"/>
      <c r="I46" s="259"/>
      <c r="J46" s="257"/>
      <c r="K46" s="257"/>
      <c r="N46" s="128"/>
      <c r="O46" s="236"/>
    </row>
    <row r="47" spans="1:15" x14ac:dyDescent="0.25">
      <c r="A47" s="220" t="s">
        <v>142</v>
      </c>
      <c r="B47" s="222" t="s">
        <v>105</v>
      </c>
      <c r="C47" s="223">
        <v>20</v>
      </c>
      <c r="D47" s="224">
        <v>100000</v>
      </c>
      <c r="E47" s="252">
        <f>PRODUCT(C47,D47)</f>
        <v>2000000</v>
      </c>
      <c r="F47" s="271">
        <v>300000</v>
      </c>
      <c r="G47" s="271">
        <v>1700000</v>
      </c>
      <c r="H47" s="271">
        <f>F47+G47</f>
        <v>2000000</v>
      </c>
      <c r="I47" s="261">
        <f>E47-H47</f>
        <v>0</v>
      </c>
      <c r="J47" s="262">
        <f>H47/E47</f>
        <v>1</v>
      </c>
      <c r="K47" s="257"/>
      <c r="N47" s="128"/>
    </row>
    <row r="48" spans="1:15" x14ac:dyDescent="0.25">
      <c r="A48" s="175" t="s">
        <v>106</v>
      </c>
      <c r="B48" s="222"/>
      <c r="C48" s="223"/>
      <c r="D48" s="224"/>
      <c r="E48" s="255">
        <f>E47</f>
        <v>2000000</v>
      </c>
      <c r="F48" s="334">
        <v>300000</v>
      </c>
      <c r="G48" s="329">
        <v>1700000</v>
      </c>
      <c r="H48" s="271">
        <f>F48+G48</f>
        <v>2000000</v>
      </c>
      <c r="I48" s="261">
        <f>E48-H48</f>
        <v>0</v>
      </c>
      <c r="J48" s="262">
        <f>H48/E48</f>
        <v>1</v>
      </c>
      <c r="K48" s="257"/>
      <c r="N48" s="236"/>
    </row>
    <row r="49" spans="1:15" x14ac:dyDescent="0.25">
      <c r="A49" s="175" t="s">
        <v>143</v>
      </c>
      <c r="B49" s="218"/>
      <c r="C49" s="223"/>
      <c r="D49" s="224"/>
      <c r="E49" s="252"/>
      <c r="F49" s="257"/>
      <c r="G49" s="257"/>
      <c r="H49" s="257"/>
      <c r="I49" s="261"/>
      <c r="J49" s="257"/>
      <c r="K49" s="257"/>
      <c r="O49" s="236"/>
    </row>
    <row r="50" spans="1:15" x14ac:dyDescent="0.25">
      <c r="A50" s="220" t="s">
        <v>144</v>
      </c>
      <c r="B50" s="222" t="s">
        <v>145</v>
      </c>
      <c r="C50" s="237">
        <v>1</v>
      </c>
      <c r="D50" s="227">
        <v>1000000</v>
      </c>
      <c r="E50" s="253">
        <f t="shared" ref="E50:E95" si="11">PRODUCT(C50,D50)</f>
        <v>1000000</v>
      </c>
      <c r="F50" s="271">
        <v>200000</v>
      </c>
      <c r="G50" s="271">
        <v>800000</v>
      </c>
      <c r="H50" s="271">
        <f>F50+G50</f>
        <v>1000000</v>
      </c>
      <c r="I50" s="261">
        <f>E50-H50</f>
        <v>0</v>
      </c>
      <c r="J50" s="262">
        <f>H50/E50</f>
        <v>1</v>
      </c>
      <c r="K50" s="257"/>
    </row>
    <row r="51" spans="1:15" x14ac:dyDescent="0.25">
      <c r="A51" s="220" t="s">
        <v>146</v>
      </c>
      <c r="B51" s="222" t="s">
        <v>109</v>
      </c>
      <c r="C51" s="237">
        <v>7</v>
      </c>
      <c r="D51" s="227">
        <v>7000</v>
      </c>
      <c r="E51" s="253">
        <f>PRODUCT(C51,D51)</f>
        <v>49000</v>
      </c>
      <c r="F51" s="271">
        <v>180000</v>
      </c>
      <c r="G51" s="271"/>
      <c r="H51" s="271">
        <f t="shared" ref="H51:H68" si="12">F51+G51</f>
        <v>180000</v>
      </c>
      <c r="I51" s="261">
        <f t="shared" ref="I51:I68" si="13">E51-F51</f>
        <v>-131000</v>
      </c>
      <c r="J51" s="262">
        <f t="shared" ref="J51:J67" si="14">H51/E51</f>
        <v>3.6734693877551021</v>
      </c>
      <c r="K51" s="257"/>
    </row>
    <row r="52" spans="1:15" x14ac:dyDescent="0.25">
      <c r="A52" s="220" t="s">
        <v>147</v>
      </c>
      <c r="B52" s="222" t="s">
        <v>109</v>
      </c>
      <c r="C52" s="237">
        <v>3</v>
      </c>
      <c r="D52" s="227">
        <v>20000</v>
      </c>
      <c r="E52" s="253">
        <f t="shared" si="11"/>
        <v>60000</v>
      </c>
      <c r="F52" s="271">
        <v>90000</v>
      </c>
      <c r="G52" s="271"/>
      <c r="H52" s="271">
        <f t="shared" si="12"/>
        <v>90000</v>
      </c>
      <c r="I52" s="261">
        <f t="shared" si="13"/>
        <v>-30000</v>
      </c>
      <c r="J52" s="262">
        <f t="shared" si="14"/>
        <v>1.5</v>
      </c>
      <c r="K52" s="257"/>
    </row>
    <row r="53" spans="1:15" x14ac:dyDescent="0.25">
      <c r="A53" s="220" t="s">
        <v>148</v>
      </c>
      <c r="B53" s="222" t="s">
        <v>109</v>
      </c>
      <c r="C53" s="237">
        <v>5</v>
      </c>
      <c r="D53" s="227">
        <v>25000</v>
      </c>
      <c r="E53" s="253">
        <f t="shared" si="11"/>
        <v>125000</v>
      </c>
      <c r="F53" s="257"/>
      <c r="G53" s="257"/>
      <c r="H53" s="271">
        <f t="shared" si="12"/>
        <v>0</v>
      </c>
      <c r="I53" s="261">
        <f t="shared" si="13"/>
        <v>125000</v>
      </c>
      <c r="J53" s="262">
        <f t="shared" si="14"/>
        <v>0</v>
      </c>
      <c r="K53" s="257"/>
    </row>
    <row r="54" spans="1:15" x14ac:dyDescent="0.25">
      <c r="A54" s="220" t="s">
        <v>149</v>
      </c>
      <c r="B54" s="222" t="s">
        <v>109</v>
      </c>
      <c r="C54" s="237">
        <v>10</v>
      </c>
      <c r="D54" s="227">
        <v>5000</v>
      </c>
      <c r="E54" s="253">
        <f t="shared" si="11"/>
        <v>50000</v>
      </c>
      <c r="F54" s="271">
        <v>50000</v>
      </c>
      <c r="G54" s="271"/>
      <c r="H54" s="271">
        <f t="shared" si="12"/>
        <v>50000</v>
      </c>
      <c r="I54" s="261">
        <f t="shared" si="13"/>
        <v>0</v>
      </c>
      <c r="J54" s="262">
        <f t="shared" si="14"/>
        <v>1</v>
      </c>
      <c r="K54" s="257"/>
    </row>
    <row r="55" spans="1:15" x14ac:dyDescent="0.25">
      <c r="A55" s="220" t="s">
        <v>150</v>
      </c>
      <c r="B55" s="222" t="s">
        <v>109</v>
      </c>
      <c r="C55" s="237">
        <v>4</v>
      </c>
      <c r="D55" s="227">
        <v>35000</v>
      </c>
      <c r="E55" s="253">
        <f t="shared" si="11"/>
        <v>140000</v>
      </c>
      <c r="F55" s="257"/>
      <c r="G55" s="257"/>
      <c r="H55" s="271">
        <f t="shared" si="12"/>
        <v>0</v>
      </c>
      <c r="I55" s="261">
        <f t="shared" si="13"/>
        <v>140000</v>
      </c>
      <c r="J55" s="262">
        <f t="shared" si="14"/>
        <v>0</v>
      </c>
      <c r="K55" s="257"/>
    </row>
    <row r="56" spans="1:15" x14ac:dyDescent="0.25">
      <c r="A56" s="220" t="s">
        <v>151</v>
      </c>
      <c r="B56" s="222" t="s">
        <v>109</v>
      </c>
      <c r="C56" s="237">
        <v>4</v>
      </c>
      <c r="D56" s="227">
        <v>30000</v>
      </c>
      <c r="E56" s="253">
        <f t="shared" si="11"/>
        <v>120000</v>
      </c>
      <c r="F56" s="257"/>
      <c r="G56" s="257"/>
      <c r="H56" s="271">
        <f t="shared" si="12"/>
        <v>0</v>
      </c>
      <c r="I56" s="261">
        <f t="shared" si="13"/>
        <v>120000</v>
      </c>
      <c r="J56" s="262">
        <f t="shared" si="14"/>
        <v>0</v>
      </c>
      <c r="K56" s="257"/>
    </row>
    <row r="57" spans="1:15" x14ac:dyDescent="0.25">
      <c r="A57" s="230" t="s">
        <v>152</v>
      </c>
      <c r="B57" s="228" t="s">
        <v>111</v>
      </c>
      <c r="C57" s="226">
        <v>20</v>
      </c>
      <c r="D57" s="229">
        <v>1500</v>
      </c>
      <c r="E57" s="254">
        <f t="shared" si="11"/>
        <v>30000</v>
      </c>
      <c r="F57" s="257"/>
      <c r="G57" s="257"/>
      <c r="H57" s="271">
        <f t="shared" si="12"/>
        <v>0</v>
      </c>
      <c r="I57" s="261">
        <f t="shared" si="13"/>
        <v>30000</v>
      </c>
      <c r="J57" s="262">
        <f t="shared" si="14"/>
        <v>0</v>
      </c>
      <c r="K57" s="257"/>
    </row>
    <row r="58" spans="1:15" x14ac:dyDescent="0.25">
      <c r="A58" s="230" t="s">
        <v>153</v>
      </c>
      <c r="B58" s="228" t="s">
        <v>154</v>
      </c>
      <c r="C58" s="226">
        <v>1</v>
      </c>
      <c r="D58" s="229">
        <v>20000</v>
      </c>
      <c r="E58" s="254">
        <f t="shared" si="11"/>
        <v>20000</v>
      </c>
      <c r="F58" s="257"/>
      <c r="G58" s="257"/>
      <c r="H58" s="271">
        <f>F58+G58</f>
        <v>0</v>
      </c>
      <c r="I58" s="261">
        <f t="shared" si="13"/>
        <v>20000</v>
      </c>
      <c r="J58" s="262">
        <f t="shared" si="14"/>
        <v>0</v>
      </c>
      <c r="K58" s="257"/>
    </row>
    <row r="59" spans="1:15" x14ac:dyDescent="0.25">
      <c r="A59" s="230" t="s">
        <v>155</v>
      </c>
      <c r="B59" s="228" t="s">
        <v>124</v>
      </c>
      <c r="C59" s="226">
        <v>2</v>
      </c>
      <c r="D59" s="229">
        <v>30000</v>
      </c>
      <c r="E59" s="254">
        <f t="shared" si="11"/>
        <v>60000</v>
      </c>
      <c r="F59" s="257"/>
      <c r="G59" s="257"/>
      <c r="H59" s="271">
        <f t="shared" si="12"/>
        <v>0</v>
      </c>
      <c r="I59" s="261">
        <f t="shared" si="13"/>
        <v>60000</v>
      </c>
      <c r="J59" s="262">
        <f t="shared" si="14"/>
        <v>0</v>
      </c>
      <c r="K59" s="257"/>
    </row>
    <row r="60" spans="1:15" x14ac:dyDescent="0.25">
      <c r="A60" s="230" t="s">
        <v>156</v>
      </c>
      <c r="B60" s="228" t="s">
        <v>111</v>
      </c>
      <c r="C60" s="226">
        <v>1</v>
      </c>
      <c r="D60" s="229">
        <v>86000</v>
      </c>
      <c r="E60" s="254">
        <f t="shared" si="11"/>
        <v>86000</v>
      </c>
      <c r="F60" s="257"/>
      <c r="G60" s="257"/>
      <c r="H60" s="271">
        <f t="shared" si="12"/>
        <v>0</v>
      </c>
      <c r="I60" s="261">
        <f t="shared" si="13"/>
        <v>86000</v>
      </c>
      <c r="J60" s="262">
        <f t="shared" si="14"/>
        <v>0</v>
      </c>
      <c r="K60" s="257"/>
    </row>
    <row r="61" spans="1:15" x14ac:dyDescent="0.25">
      <c r="A61" s="230" t="s">
        <v>157</v>
      </c>
      <c r="B61" s="228" t="s">
        <v>111</v>
      </c>
      <c r="C61" s="226">
        <v>1</v>
      </c>
      <c r="D61" s="229">
        <v>25000</v>
      </c>
      <c r="E61" s="254">
        <f t="shared" si="11"/>
        <v>25000</v>
      </c>
      <c r="F61" s="271">
        <v>50000</v>
      </c>
      <c r="G61" s="271"/>
      <c r="H61" s="271">
        <f t="shared" si="12"/>
        <v>50000</v>
      </c>
      <c r="I61" s="261">
        <f t="shared" si="13"/>
        <v>-25000</v>
      </c>
      <c r="J61" s="262">
        <f t="shared" si="14"/>
        <v>2</v>
      </c>
      <c r="K61" s="257"/>
    </row>
    <row r="62" spans="1:15" x14ac:dyDescent="0.25">
      <c r="A62" s="230" t="s">
        <v>158</v>
      </c>
      <c r="B62" s="228" t="s">
        <v>124</v>
      </c>
      <c r="C62" s="226">
        <v>1</v>
      </c>
      <c r="D62" s="229">
        <v>200000</v>
      </c>
      <c r="E62" s="254">
        <f>D62*C62</f>
        <v>200000</v>
      </c>
      <c r="F62" s="271">
        <v>500000</v>
      </c>
      <c r="G62" s="271"/>
      <c r="H62" s="271">
        <f t="shared" si="12"/>
        <v>500000</v>
      </c>
      <c r="I62" s="261">
        <f t="shared" si="13"/>
        <v>-300000</v>
      </c>
      <c r="J62" s="262">
        <f t="shared" si="14"/>
        <v>2.5</v>
      </c>
      <c r="K62" s="257"/>
    </row>
    <row r="63" spans="1:15" x14ac:dyDescent="0.25">
      <c r="A63" s="230" t="s">
        <v>159</v>
      </c>
      <c r="B63" s="228" t="s">
        <v>111</v>
      </c>
      <c r="C63" s="226">
        <v>1</v>
      </c>
      <c r="D63" s="229">
        <v>50000</v>
      </c>
      <c r="E63" s="254">
        <f t="shared" ref="E63:E67" si="15">D63*C63</f>
        <v>50000</v>
      </c>
      <c r="F63" s="271">
        <v>175000</v>
      </c>
      <c r="G63" s="271"/>
      <c r="H63" s="271">
        <f t="shared" si="12"/>
        <v>175000</v>
      </c>
      <c r="I63" s="261">
        <f t="shared" si="13"/>
        <v>-125000</v>
      </c>
      <c r="J63" s="262">
        <f t="shared" si="14"/>
        <v>3.5</v>
      </c>
      <c r="K63" s="257"/>
    </row>
    <row r="64" spans="1:15" x14ac:dyDescent="0.25">
      <c r="A64" s="230" t="s">
        <v>160</v>
      </c>
      <c r="B64" s="228" t="s">
        <v>111</v>
      </c>
      <c r="C64" s="226">
        <v>1</v>
      </c>
      <c r="D64" s="229">
        <v>20000</v>
      </c>
      <c r="E64" s="254">
        <f t="shared" si="15"/>
        <v>20000</v>
      </c>
      <c r="F64" s="257"/>
      <c r="G64" s="257"/>
      <c r="H64" s="271">
        <f t="shared" si="12"/>
        <v>0</v>
      </c>
      <c r="I64" s="261">
        <f t="shared" si="13"/>
        <v>20000</v>
      </c>
      <c r="J64" s="262">
        <f t="shared" si="14"/>
        <v>0</v>
      </c>
      <c r="K64" s="257"/>
    </row>
    <row r="65" spans="1:12" x14ac:dyDescent="0.25">
      <c r="A65" s="230" t="s">
        <v>161</v>
      </c>
      <c r="B65" s="228" t="s">
        <v>111</v>
      </c>
      <c r="C65" s="226">
        <v>1</v>
      </c>
      <c r="D65" s="229">
        <v>100000</v>
      </c>
      <c r="E65" s="254">
        <f t="shared" si="15"/>
        <v>100000</v>
      </c>
      <c r="F65" s="257"/>
      <c r="G65" s="257"/>
      <c r="H65" s="271">
        <f t="shared" si="12"/>
        <v>0</v>
      </c>
      <c r="I65" s="261">
        <f t="shared" si="13"/>
        <v>100000</v>
      </c>
      <c r="J65" s="262">
        <f t="shared" si="14"/>
        <v>0</v>
      </c>
      <c r="K65" s="257"/>
    </row>
    <row r="66" spans="1:12" x14ac:dyDescent="0.25">
      <c r="A66" s="230" t="s">
        <v>162</v>
      </c>
      <c r="B66" s="228" t="s">
        <v>111</v>
      </c>
      <c r="C66" s="226">
        <v>5</v>
      </c>
      <c r="D66" s="229">
        <v>10000</v>
      </c>
      <c r="E66" s="254">
        <f t="shared" si="15"/>
        <v>50000</v>
      </c>
      <c r="F66" s="271">
        <v>250000</v>
      </c>
      <c r="G66" s="271"/>
      <c r="H66" s="271">
        <f t="shared" si="12"/>
        <v>250000</v>
      </c>
      <c r="I66" s="261">
        <f t="shared" si="13"/>
        <v>-200000</v>
      </c>
      <c r="J66" s="262">
        <f t="shared" si="14"/>
        <v>5</v>
      </c>
      <c r="K66" s="257"/>
    </row>
    <row r="67" spans="1:12" x14ac:dyDescent="0.25">
      <c r="A67" s="230" t="s">
        <v>163</v>
      </c>
      <c r="B67" s="228" t="s">
        <v>124</v>
      </c>
      <c r="C67" s="226">
        <v>1</v>
      </c>
      <c r="D67" s="229">
        <v>40000</v>
      </c>
      <c r="E67" s="254">
        <f t="shared" si="15"/>
        <v>40000</v>
      </c>
      <c r="F67" s="271">
        <v>50000</v>
      </c>
      <c r="G67" s="271"/>
      <c r="H67" s="271">
        <f t="shared" si="12"/>
        <v>50000</v>
      </c>
      <c r="I67" s="261">
        <f t="shared" si="13"/>
        <v>-10000</v>
      </c>
      <c r="J67" s="262">
        <f t="shared" si="14"/>
        <v>1.25</v>
      </c>
      <c r="K67" s="257"/>
    </row>
    <row r="68" spans="1:12" x14ac:dyDescent="0.25">
      <c r="A68" s="277" t="s">
        <v>201</v>
      </c>
      <c r="B68" s="228"/>
      <c r="C68" s="226"/>
      <c r="D68" s="229"/>
      <c r="E68" s="254"/>
      <c r="F68" s="271">
        <v>1500000</v>
      </c>
      <c r="G68" s="271"/>
      <c r="H68" s="271">
        <f t="shared" si="12"/>
        <v>1500000</v>
      </c>
      <c r="I68" s="261">
        <f t="shared" si="13"/>
        <v>-1500000</v>
      </c>
      <c r="J68" s="262"/>
      <c r="K68" s="257"/>
    </row>
    <row r="69" spans="1:12" x14ac:dyDescent="0.25">
      <c r="A69" s="175" t="s">
        <v>131</v>
      </c>
      <c r="B69" s="222"/>
      <c r="C69" s="223"/>
      <c r="D69" s="224"/>
      <c r="E69" s="255">
        <f>SUM(E50:E67)</f>
        <v>2225000</v>
      </c>
      <c r="F69" s="336">
        <f>SUM(F50:F68)</f>
        <v>3045000</v>
      </c>
      <c r="G69" s="336">
        <f>SUM(G50:G68)</f>
        <v>800000</v>
      </c>
      <c r="H69" s="336">
        <f>F69+G69</f>
        <v>3845000</v>
      </c>
      <c r="I69" s="337">
        <f>E69-H69</f>
        <v>-1620000</v>
      </c>
      <c r="J69" s="326">
        <f>H69/E69</f>
        <v>1.7280898876404494</v>
      </c>
      <c r="K69" s="257"/>
    </row>
    <row r="70" spans="1:12" x14ac:dyDescent="0.25">
      <c r="A70" s="175" t="s">
        <v>164</v>
      </c>
      <c r="B70" s="222"/>
      <c r="C70" s="223"/>
      <c r="D70" s="224"/>
      <c r="E70" s="252"/>
      <c r="F70" s="257"/>
      <c r="G70" s="257"/>
      <c r="H70" s="257"/>
      <c r="I70" s="257"/>
      <c r="J70" s="257"/>
      <c r="K70" s="257"/>
      <c r="L70" s="236"/>
    </row>
    <row r="71" spans="1:12" x14ac:dyDescent="0.25">
      <c r="A71" s="220" t="s">
        <v>165</v>
      </c>
      <c r="B71" s="222" t="s">
        <v>166</v>
      </c>
      <c r="C71" s="223">
        <v>2</v>
      </c>
      <c r="D71" s="224">
        <v>90000</v>
      </c>
      <c r="E71" s="252">
        <f t="shared" ref="E71" si="16">PRODUCT(C71,D71)</f>
        <v>180000</v>
      </c>
      <c r="F71" s="271">
        <v>400000</v>
      </c>
      <c r="G71" s="271">
        <v>400000</v>
      </c>
      <c r="H71" s="271">
        <f>F71+G71</f>
        <v>800000</v>
      </c>
      <c r="I71" s="261">
        <f>E71-F71</f>
        <v>-220000</v>
      </c>
      <c r="J71" s="262">
        <f>F71/E71</f>
        <v>2.2222222222222223</v>
      </c>
      <c r="K71" s="257"/>
    </row>
    <row r="72" spans="1:12" x14ac:dyDescent="0.25">
      <c r="A72" s="220" t="s">
        <v>167</v>
      </c>
      <c r="B72" s="222" t="s">
        <v>168</v>
      </c>
      <c r="C72" s="223">
        <v>1</v>
      </c>
      <c r="D72" s="224">
        <v>160000</v>
      </c>
      <c r="E72" s="252">
        <v>160000</v>
      </c>
      <c r="F72" s="271">
        <v>350000</v>
      </c>
      <c r="G72" s="271"/>
      <c r="H72" s="271">
        <f t="shared" ref="H72:H85" si="17">F72+G72</f>
        <v>350000</v>
      </c>
      <c r="I72" s="261">
        <f t="shared" ref="I72:I85" si="18">E72-F72</f>
        <v>-190000</v>
      </c>
      <c r="J72" s="262">
        <f t="shared" ref="J72:J84" si="19">F72/E72</f>
        <v>2.1875</v>
      </c>
      <c r="K72" s="257"/>
    </row>
    <row r="73" spans="1:12" x14ac:dyDescent="0.25">
      <c r="A73" s="220" t="s">
        <v>169</v>
      </c>
      <c r="B73" s="222" t="s">
        <v>170</v>
      </c>
      <c r="C73" s="223">
        <v>30</v>
      </c>
      <c r="D73" s="224">
        <v>6000</v>
      </c>
      <c r="E73" s="252">
        <f>PRODUCT(C52,D73)</f>
        <v>18000</v>
      </c>
      <c r="F73" s="271">
        <v>60000</v>
      </c>
      <c r="G73" s="271"/>
      <c r="H73" s="271">
        <f t="shared" si="17"/>
        <v>60000</v>
      </c>
      <c r="I73" s="261">
        <f t="shared" si="18"/>
        <v>-42000</v>
      </c>
      <c r="J73" s="262">
        <f t="shared" si="19"/>
        <v>3.3333333333333335</v>
      </c>
      <c r="K73" s="257"/>
    </row>
    <row r="74" spans="1:12" x14ac:dyDescent="0.25">
      <c r="A74" s="220" t="s">
        <v>171</v>
      </c>
      <c r="B74" s="222" t="s">
        <v>172</v>
      </c>
      <c r="C74" s="223">
        <v>40</v>
      </c>
      <c r="D74" s="224">
        <v>500</v>
      </c>
      <c r="E74" s="252">
        <f t="shared" si="11"/>
        <v>20000</v>
      </c>
      <c r="F74" s="271">
        <v>100000</v>
      </c>
      <c r="G74" s="271"/>
      <c r="H74" s="271">
        <f t="shared" si="17"/>
        <v>100000</v>
      </c>
      <c r="I74" s="261">
        <f t="shared" si="18"/>
        <v>-80000</v>
      </c>
      <c r="J74" s="262">
        <f t="shared" si="19"/>
        <v>5</v>
      </c>
      <c r="K74" s="257"/>
    </row>
    <row r="75" spans="1:12" x14ac:dyDescent="0.25">
      <c r="A75" s="220" t="s">
        <v>173</v>
      </c>
      <c r="B75" s="222" t="s">
        <v>174</v>
      </c>
      <c r="C75" s="223">
        <v>2</v>
      </c>
      <c r="D75" s="224">
        <v>209850</v>
      </c>
      <c r="E75" s="252">
        <f t="shared" si="11"/>
        <v>419700</v>
      </c>
      <c r="F75" s="271">
        <v>450000</v>
      </c>
      <c r="G75" s="271"/>
      <c r="H75" s="271">
        <f t="shared" si="17"/>
        <v>450000</v>
      </c>
      <c r="I75" s="261">
        <f t="shared" si="18"/>
        <v>-30300</v>
      </c>
      <c r="J75" s="262">
        <f t="shared" si="19"/>
        <v>1.0721944245889921</v>
      </c>
      <c r="K75" s="257"/>
    </row>
    <row r="76" spans="1:12" x14ac:dyDescent="0.25">
      <c r="A76" s="220" t="s">
        <v>175</v>
      </c>
      <c r="B76" s="222" t="s">
        <v>176</v>
      </c>
      <c r="C76" s="223">
        <v>10</v>
      </c>
      <c r="D76" s="224">
        <v>18000</v>
      </c>
      <c r="E76" s="252">
        <f t="shared" si="11"/>
        <v>180000</v>
      </c>
      <c r="F76" s="257"/>
      <c r="G76" s="257"/>
      <c r="H76" s="271">
        <f t="shared" si="17"/>
        <v>0</v>
      </c>
      <c r="I76" s="261">
        <f t="shared" si="18"/>
        <v>180000</v>
      </c>
      <c r="J76" s="262">
        <f t="shared" si="19"/>
        <v>0</v>
      </c>
      <c r="K76" s="257"/>
    </row>
    <row r="77" spans="1:12" x14ac:dyDescent="0.25">
      <c r="A77" s="220" t="s">
        <v>177</v>
      </c>
      <c r="B77" s="222" t="s">
        <v>109</v>
      </c>
      <c r="C77" s="223">
        <v>80</v>
      </c>
      <c r="D77" s="224">
        <v>500</v>
      </c>
      <c r="E77" s="252">
        <f>PRODUCT(C77,D77)</f>
        <v>40000</v>
      </c>
      <c r="F77" s="257"/>
      <c r="G77" s="257"/>
      <c r="H77" s="271">
        <f t="shared" si="17"/>
        <v>0</v>
      </c>
      <c r="I77" s="261">
        <f t="shared" si="18"/>
        <v>40000</v>
      </c>
      <c r="J77" s="262">
        <f t="shared" si="19"/>
        <v>0</v>
      </c>
      <c r="K77" s="257"/>
    </row>
    <row r="78" spans="1:12" x14ac:dyDescent="0.25">
      <c r="A78" s="220" t="s">
        <v>178</v>
      </c>
      <c r="B78" s="222" t="s">
        <v>179</v>
      </c>
      <c r="C78" s="223">
        <v>2</v>
      </c>
      <c r="D78" s="224">
        <v>150000</v>
      </c>
      <c r="E78" s="252">
        <f>PRODUCT(C78,D78)</f>
        <v>300000</v>
      </c>
      <c r="F78" s="257"/>
      <c r="G78" s="257"/>
      <c r="H78" s="271">
        <f t="shared" si="17"/>
        <v>0</v>
      </c>
      <c r="I78" s="261">
        <f t="shared" si="18"/>
        <v>300000</v>
      </c>
      <c r="J78" s="262">
        <f t="shared" si="19"/>
        <v>0</v>
      </c>
      <c r="K78" s="257"/>
    </row>
    <row r="79" spans="1:12" x14ac:dyDescent="0.25">
      <c r="A79" s="220" t="s">
        <v>180</v>
      </c>
      <c r="B79" s="222" t="s">
        <v>109</v>
      </c>
      <c r="C79" s="223">
        <v>500</v>
      </c>
      <c r="D79" s="224">
        <v>500</v>
      </c>
      <c r="E79" s="252">
        <f t="shared" si="11"/>
        <v>250000</v>
      </c>
      <c r="F79" s="271">
        <v>10000</v>
      </c>
      <c r="G79" s="271"/>
      <c r="H79" s="271">
        <f t="shared" si="17"/>
        <v>10000</v>
      </c>
      <c r="I79" s="261">
        <f t="shared" si="18"/>
        <v>240000</v>
      </c>
      <c r="J79" s="262">
        <f t="shared" si="19"/>
        <v>0.04</v>
      </c>
      <c r="K79" s="257"/>
    </row>
    <row r="80" spans="1:12" x14ac:dyDescent="0.25">
      <c r="A80" s="220" t="s">
        <v>181</v>
      </c>
      <c r="B80" s="222" t="s">
        <v>179</v>
      </c>
      <c r="C80" s="223">
        <v>100</v>
      </c>
      <c r="D80" s="224">
        <v>2400</v>
      </c>
      <c r="E80" s="252">
        <f t="shared" si="11"/>
        <v>240000</v>
      </c>
      <c r="F80" s="271">
        <v>30000</v>
      </c>
      <c r="G80" s="271"/>
      <c r="H80" s="271">
        <f t="shared" si="17"/>
        <v>30000</v>
      </c>
      <c r="I80" s="261">
        <f t="shared" si="18"/>
        <v>210000</v>
      </c>
      <c r="J80" s="262">
        <f t="shared" si="19"/>
        <v>0.125</v>
      </c>
      <c r="K80" s="257"/>
    </row>
    <row r="81" spans="1:12" x14ac:dyDescent="0.25">
      <c r="A81" s="220" t="s">
        <v>182</v>
      </c>
      <c r="B81" s="222" t="s">
        <v>174</v>
      </c>
      <c r="C81" s="223">
        <v>1</v>
      </c>
      <c r="D81" s="224">
        <v>100000</v>
      </c>
      <c r="E81" s="252">
        <f t="shared" si="11"/>
        <v>100000</v>
      </c>
      <c r="F81" s="271">
        <v>50000</v>
      </c>
      <c r="G81" s="271"/>
      <c r="H81" s="271">
        <f t="shared" si="17"/>
        <v>50000</v>
      </c>
      <c r="I81" s="261">
        <f t="shared" si="18"/>
        <v>50000</v>
      </c>
      <c r="J81" s="262">
        <f t="shared" si="19"/>
        <v>0.5</v>
      </c>
      <c r="K81" s="257"/>
    </row>
    <row r="82" spans="1:12" x14ac:dyDescent="0.25">
      <c r="A82" s="220" t="s">
        <v>183</v>
      </c>
      <c r="B82" s="222" t="s">
        <v>109</v>
      </c>
      <c r="C82" s="223">
        <v>4</v>
      </c>
      <c r="D82" s="224">
        <v>30000</v>
      </c>
      <c r="E82" s="252">
        <f t="shared" si="11"/>
        <v>120000</v>
      </c>
      <c r="F82" s="257"/>
      <c r="G82" s="257"/>
      <c r="H82" s="271">
        <f t="shared" si="17"/>
        <v>0</v>
      </c>
      <c r="I82" s="261">
        <f t="shared" si="18"/>
        <v>120000</v>
      </c>
      <c r="J82" s="262">
        <f t="shared" si="19"/>
        <v>0</v>
      </c>
      <c r="K82" s="257"/>
    </row>
    <row r="83" spans="1:12" s="233" customFormat="1" x14ac:dyDescent="0.25">
      <c r="A83" s="220" t="s">
        <v>0</v>
      </c>
      <c r="B83" s="222" t="s">
        <v>184</v>
      </c>
      <c r="C83" s="223">
        <f>90*4</f>
        <v>360</v>
      </c>
      <c r="D83" s="224">
        <v>4235</v>
      </c>
      <c r="E83" s="252">
        <f>C83*D83</f>
        <v>1524600</v>
      </c>
      <c r="F83" s="218">
        <f>335750+343650+3900</f>
        <v>683300</v>
      </c>
      <c r="G83" s="218"/>
      <c r="H83" s="271">
        <f t="shared" si="17"/>
        <v>683300</v>
      </c>
      <c r="I83" s="261">
        <f t="shared" si="18"/>
        <v>841300</v>
      </c>
      <c r="J83" s="262">
        <f t="shared" si="19"/>
        <v>0.44818313000131182</v>
      </c>
      <c r="K83" s="258"/>
    </row>
    <row r="84" spans="1:12" s="233" customFormat="1" x14ac:dyDescent="0.25">
      <c r="A84" s="220" t="s">
        <v>185</v>
      </c>
      <c r="B84" s="222" t="s">
        <v>68</v>
      </c>
      <c r="C84" s="223">
        <v>6</v>
      </c>
      <c r="D84" s="224">
        <v>200000</v>
      </c>
      <c r="E84" s="252">
        <f>C84*D84</f>
        <v>1200000</v>
      </c>
      <c r="F84" s="340">
        <v>800000</v>
      </c>
      <c r="G84" s="340"/>
      <c r="H84" s="271">
        <f t="shared" si="17"/>
        <v>800000</v>
      </c>
      <c r="I84" s="261">
        <f t="shared" si="18"/>
        <v>400000</v>
      </c>
      <c r="J84" s="262">
        <f t="shared" si="19"/>
        <v>0.66666666666666663</v>
      </c>
      <c r="K84" s="258"/>
      <c r="L84" s="338"/>
    </row>
    <row r="85" spans="1:12" s="233" customFormat="1" x14ac:dyDescent="0.25">
      <c r="A85" s="277" t="s">
        <v>259</v>
      </c>
      <c r="B85" s="222"/>
      <c r="C85" s="223"/>
      <c r="D85" s="224"/>
      <c r="E85" s="252"/>
      <c r="F85" s="340">
        <v>469000</v>
      </c>
      <c r="G85" s="340"/>
      <c r="H85" s="271">
        <f t="shared" si="17"/>
        <v>469000</v>
      </c>
      <c r="I85" s="261">
        <f t="shared" si="18"/>
        <v>-469000</v>
      </c>
      <c r="J85" s="258"/>
      <c r="K85" s="258"/>
    </row>
    <row r="86" spans="1:12" x14ac:dyDescent="0.25">
      <c r="A86" s="175" t="s">
        <v>186</v>
      </c>
      <c r="B86" s="222"/>
      <c r="C86" s="223"/>
      <c r="D86" s="224"/>
      <c r="E86" s="255">
        <f>SUM(E71:E84)</f>
        <v>4752300</v>
      </c>
      <c r="F86" s="336">
        <f>SUM(F71:F85)</f>
        <v>3402300</v>
      </c>
      <c r="G86" s="336">
        <f>SUM(G71:G85)</f>
        <v>400000</v>
      </c>
      <c r="H86" s="336">
        <f>F86+G86</f>
        <v>3802300</v>
      </c>
      <c r="I86" s="333">
        <f>E86-F86</f>
        <v>1350000</v>
      </c>
      <c r="J86" s="326">
        <f>H86/E86</f>
        <v>0.80009679523599098</v>
      </c>
      <c r="K86" s="264"/>
      <c r="L86" s="339"/>
    </row>
    <row r="87" spans="1:12" x14ac:dyDescent="0.25">
      <c r="A87" s="175" t="s">
        <v>187</v>
      </c>
      <c r="B87" s="222"/>
      <c r="C87" s="223"/>
      <c r="D87" s="224"/>
      <c r="E87" s="252"/>
      <c r="F87" s="257"/>
      <c r="G87" s="257"/>
      <c r="H87" s="257"/>
      <c r="I87" s="257"/>
      <c r="J87" s="257"/>
      <c r="K87" s="257"/>
    </row>
    <row r="88" spans="1:12" x14ac:dyDescent="0.25">
      <c r="A88" s="220" t="s">
        <v>188</v>
      </c>
      <c r="B88" s="238" t="s">
        <v>109</v>
      </c>
      <c r="C88" s="223">
        <v>1</v>
      </c>
      <c r="D88" s="224">
        <v>60000</v>
      </c>
      <c r="E88" s="252">
        <f>PRODUCT(C88,D88)</f>
        <v>60000</v>
      </c>
      <c r="F88" s="271"/>
      <c r="G88" s="271"/>
      <c r="H88" s="271">
        <f>F88+G88</f>
        <v>0</v>
      </c>
      <c r="I88" s="261">
        <f>E88-F88</f>
        <v>60000</v>
      </c>
      <c r="J88" s="257">
        <f>F88/E88</f>
        <v>0</v>
      </c>
      <c r="K88" s="257"/>
    </row>
    <row r="89" spans="1:12" x14ac:dyDescent="0.25">
      <c r="A89" s="220" t="s">
        <v>189</v>
      </c>
      <c r="B89" s="238" t="s">
        <v>190</v>
      </c>
      <c r="C89" s="223">
        <v>1</v>
      </c>
      <c r="D89" s="224">
        <v>5000</v>
      </c>
      <c r="E89" s="252">
        <f t="shared" ref="E89:E90" si="20">PRODUCT(C89,D89)</f>
        <v>5000</v>
      </c>
      <c r="F89" s="271"/>
      <c r="G89" s="271"/>
      <c r="H89" s="271">
        <f t="shared" ref="H89:H97" si="21">F89+G89</f>
        <v>0</v>
      </c>
      <c r="I89" s="261">
        <f t="shared" ref="I89:I96" si="22">E89-F89</f>
        <v>5000</v>
      </c>
      <c r="J89" s="257">
        <f t="shared" ref="J89:J95" si="23">F89/E89</f>
        <v>0</v>
      </c>
      <c r="K89" s="257"/>
    </row>
    <row r="90" spans="1:12" x14ac:dyDescent="0.25">
      <c r="A90" s="220" t="s">
        <v>191</v>
      </c>
      <c r="B90" s="238" t="s">
        <v>109</v>
      </c>
      <c r="C90" s="223">
        <v>10</v>
      </c>
      <c r="D90" s="224">
        <v>15000</v>
      </c>
      <c r="E90" s="252">
        <f t="shared" si="20"/>
        <v>150000</v>
      </c>
      <c r="F90" s="271"/>
      <c r="G90" s="271"/>
      <c r="H90" s="271">
        <f t="shared" si="21"/>
        <v>0</v>
      </c>
      <c r="I90" s="261">
        <f t="shared" si="22"/>
        <v>150000</v>
      </c>
      <c r="J90" s="257">
        <f t="shared" si="23"/>
        <v>0</v>
      </c>
      <c r="K90" s="257"/>
    </row>
    <row r="91" spans="1:12" x14ac:dyDescent="0.25">
      <c r="A91" s="220" t="s">
        <v>192</v>
      </c>
      <c r="B91" s="220" t="s">
        <v>193</v>
      </c>
      <c r="C91" s="239">
        <v>20</v>
      </c>
      <c r="D91" s="240">
        <v>1000</v>
      </c>
      <c r="E91" s="252">
        <f t="shared" si="11"/>
        <v>20000</v>
      </c>
      <c r="F91" s="271">
        <v>62400</v>
      </c>
      <c r="G91" s="271"/>
      <c r="H91" s="271">
        <f t="shared" si="21"/>
        <v>62400</v>
      </c>
      <c r="I91" s="261">
        <f t="shared" si="22"/>
        <v>-42400</v>
      </c>
      <c r="J91" s="257">
        <f t="shared" si="23"/>
        <v>3.12</v>
      </c>
      <c r="K91" s="257"/>
    </row>
    <row r="92" spans="1:12" x14ac:dyDescent="0.25">
      <c r="A92" s="220" t="s">
        <v>194</v>
      </c>
      <c r="B92" s="220" t="s">
        <v>193</v>
      </c>
      <c r="C92" s="239">
        <v>20</v>
      </c>
      <c r="D92" s="240">
        <v>500</v>
      </c>
      <c r="E92" s="252">
        <f t="shared" si="11"/>
        <v>10000</v>
      </c>
      <c r="F92" s="271">
        <v>10000</v>
      </c>
      <c r="G92" s="271"/>
      <c r="H92" s="271">
        <f t="shared" si="21"/>
        <v>10000</v>
      </c>
      <c r="I92" s="261">
        <f t="shared" si="22"/>
        <v>0</v>
      </c>
      <c r="J92" s="257">
        <f t="shared" si="23"/>
        <v>1</v>
      </c>
      <c r="K92" s="257"/>
    </row>
    <row r="93" spans="1:12" x14ac:dyDescent="0.25">
      <c r="A93" s="220" t="s">
        <v>195</v>
      </c>
      <c r="B93" s="220" t="s">
        <v>193</v>
      </c>
      <c r="C93" s="239">
        <v>30</v>
      </c>
      <c r="D93" s="240">
        <v>1500</v>
      </c>
      <c r="E93" s="252">
        <f t="shared" si="11"/>
        <v>45000</v>
      </c>
      <c r="F93" s="271">
        <v>15000</v>
      </c>
      <c r="G93" s="271"/>
      <c r="H93" s="271">
        <f t="shared" si="21"/>
        <v>15000</v>
      </c>
      <c r="I93" s="261">
        <f t="shared" si="22"/>
        <v>30000</v>
      </c>
      <c r="J93" s="262">
        <f t="shared" si="23"/>
        <v>0.33333333333333331</v>
      </c>
      <c r="K93" s="257"/>
    </row>
    <row r="94" spans="1:12" x14ac:dyDescent="0.25">
      <c r="A94" s="220" t="s">
        <v>196</v>
      </c>
      <c r="B94" s="220" t="s">
        <v>193</v>
      </c>
      <c r="C94" s="239">
        <v>5</v>
      </c>
      <c r="D94" s="240">
        <v>2000</v>
      </c>
      <c r="E94" s="252">
        <f t="shared" si="11"/>
        <v>10000</v>
      </c>
      <c r="F94" s="257"/>
      <c r="G94" s="257"/>
      <c r="H94" s="271">
        <f t="shared" si="21"/>
        <v>0</v>
      </c>
      <c r="I94" s="261">
        <f t="shared" si="22"/>
        <v>10000</v>
      </c>
      <c r="J94" s="257">
        <f t="shared" si="23"/>
        <v>0</v>
      </c>
      <c r="K94" s="257"/>
    </row>
    <row r="95" spans="1:12" x14ac:dyDescent="0.25">
      <c r="A95" s="220" t="s">
        <v>177</v>
      </c>
      <c r="B95" s="220" t="s">
        <v>197</v>
      </c>
      <c r="C95" s="239">
        <v>48</v>
      </c>
      <c r="D95" s="240">
        <v>600</v>
      </c>
      <c r="E95" s="252">
        <f t="shared" si="11"/>
        <v>28800</v>
      </c>
      <c r="F95" s="271">
        <v>48000</v>
      </c>
      <c r="G95" s="271"/>
      <c r="H95" s="271">
        <f t="shared" si="21"/>
        <v>48000</v>
      </c>
      <c r="I95" s="261">
        <f t="shared" si="22"/>
        <v>-19200</v>
      </c>
      <c r="J95" s="262">
        <f t="shared" si="23"/>
        <v>1.6666666666666667</v>
      </c>
      <c r="K95" s="257"/>
    </row>
    <row r="96" spans="1:12" x14ac:dyDescent="0.25">
      <c r="A96" s="277" t="s">
        <v>259</v>
      </c>
      <c r="B96" s="277"/>
      <c r="C96" s="239"/>
      <c r="D96" s="240"/>
      <c r="E96" s="252"/>
      <c r="F96" s="271">
        <v>165000</v>
      </c>
      <c r="G96" s="271"/>
      <c r="H96" s="271">
        <f t="shared" si="21"/>
        <v>165000</v>
      </c>
      <c r="I96" s="261">
        <f t="shared" si="22"/>
        <v>-165000</v>
      </c>
      <c r="J96" s="257"/>
      <c r="K96" s="257"/>
    </row>
    <row r="97" spans="1:47" x14ac:dyDescent="0.25">
      <c r="A97" s="175" t="s">
        <v>198</v>
      </c>
      <c r="B97" s="220"/>
      <c r="C97" s="239"/>
      <c r="D97" s="240"/>
      <c r="E97" s="255">
        <f>SUM(E88:E95)</f>
        <v>328800</v>
      </c>
      <c r="F97" s="336">
        <f>SUM(F88:F96)</f>
        <v>300400</v>
      </c>
      <c r="G97" s="336"/>
      <c r="H97" s="329">
        <f t="shared" si="21"/>
        <v>300400</v>
      </c>
      <c r="I97" s="333">
        <f>E97-H97</f>
        <v>28400</v>
      </c>
      <c r="J97" s="326">
        <f>H97/E97</f>
        <v>0.91362530413625309</v>
      </c>
      <c r="K97" s="257"/>
    </row>
    <row r="98" spans="1:47" x14ac:dyDescent="0.25">
      <c r="A98" s="231" t="s">
        <v>199</v>
      </c>
      <c r="B98" s="241"/>
      <c r="C98" s="223"/>
      <c r="D98" s="224"/>
      <c r="E98" s="252"/>
      <c r="F98" s="257"/>
      <c r="G98" s="257"/>
      <c r="H98" s="257"/>
      <c r="I98" s="257"/>
      <c r="J98" s="257"/>
      <c r="K98" s="257"/>
    </row>
    <row r="99" spans="1:47" x14ac:dyDescent="0.25">
      <c r="A99" s="242" t="s">
        <v>200</v>
      </c>
      <c r="B99" s="243" t="s">
        <v>68</v>
      </c>
      <c r="C99" s="223">
        <v>25</v>
      </c>
      <c r="D99" s="224">
        <f>10000*20</f>
        <v>200000</v>
      </c>
      <c r="E99" s="252">
        <f>D99*C99</f>
        <v>5000000</v>
      </c>
      <c r="F99" s="271">
        <v>1500000</v>
      </c>
      <c r="G99" s="271">
        <v>3500000</v>
      </c>
      <c r="H99" s="271">
        <f>F99+G99</f>
        <v>5000000</v>
      </c>
      <c r="I99" s="261">
        <f>E99-H99</f>
        <v>0</v>
      </c>
      <c r="J99" s="262">
        <f>H99/E99</f>
        <v>1</v>
      </c>
      <c r="K99" s="257"/>
    </row>
    <row r="100" spans="1:47" x14ac:dyDescent="0.25">
      <c r="A100" s="220" t="s">
        <v>201</v>
      </c>
      <c r="B100" s="222" t="s">
        <v>109</v>
      </c>
      <c r="C100" s="223">
        <v>25</v>
      </c>
      <c r="D100" s="224">
        <v>20000</v>
      </c>
      <c r="E100" s="252">
        <f>PRODUCT(C100,D100)</f>
        <v>500000</v>
      </c>
      <c r="F100" s="271"/>
      <c r="G100" s="271"/>
      <c r="H100" s="271">
        <f t="shared" ref="H100:H102" si="24">F100+G100</f>
        <v>0</v>
      </c>
      <c r="I100" s="261">
        <f t="shared" ref="I100:I101" si="25">E100-H100</f>
        <v>500000</v>
      </c>
      <c r="J100" s="262">
        <f t="shared" ref="J100:J102" si="26">H100/E100</f>
        <v>0</v>
      </c>
      <c r="K100" s="257"/>
    </row>
    <row r="101" spans="1:47" x14ac:dyDescent="0.25">
      <c r="A101" s="220" t="s">
        <v>202</v>
      </c>
      <c r="B101" s="222" t="s">
        <v>135</v>
      </c>
      <c r="C101" s="223">
        <f>25*20</f>
        <v>500</v>
      </c>
      <c r="D101" s="224">
        <v>3000</v>
      </c>
      <c r="E101" s="252">
        <f>PRODUCT(C101,D101)</f>
        <v>1500000</v>
      </c>
      <c r="F101" s="271"/>
      <c r="G101" s="271"/>
      <c r="H101" s="271">
        <f t="shared" si="24"/>
        <v>0</v>
      </c>
      <c r="I101" s="261">
        <f t="shared" si="25"/>
        <v>1500000</v>
      </c>
      <c r="J101" s="262">
        <f t="shared" si="26"/>
        <v>0</v>
      </c>
      <c r="K101" s="257"/>
    </row>
    <row r="102" spans="1:47" x14ac:dyDescent="0.25">
      <c r="A102" s="175" t="s">
        <v>203</v>
      </c>
      <c r="B102" s="218"/>
      <c r="C102" s="218"/>
      <c r="D102" s="221"/>
      <c r="E102" s="256">
        <f>SUM(E99:E101)</f>
        <v>7000000</v>
      </c>
      <c r="F102" s="336">
        <f>SUM(F99:F101)</f>
        <v>1500000</v>
      </c>
      <c r="G102" s="336">
        <f>SUM(G99:G101)</f>
        <v>3500000</v>
      </c>
      <c r="H102" s="329">
        <f t="shared" si="24"/>
        <v>5000000</v>
      </c>
      <c r="I102" s="333">
        <f>SUM(I99:I101)</f>
        <v>2000000</v>
      </c>
      <c r="J102" s="326">
        <f t="shared" si="26"/>
        <v>0.7142857142857143</v>
      </c>
      <c r="K102" s="257"/>
    </row>
    <row r="103" spans="1:47" s="244" customFormat="1" ht="30" x14ac:dyDescent="0.25">
      <c r="A103" s="175" t="s">
        <v>204</v>
      </c>
      <c r="B103" s="216"/>
      <c r="C103" s="216"/>
      <c r="D103" s="234"/>
      <c r="E103" s="256"/>
      <c r="F103" s="260"/>
      <c r="G103" s="260"/>
      <c r="H103" s="260"/>
      <c r="I103" s="260"/>
      <c r="J103" s="260"/>
      <c r="K103" s="260"/>
      <c r="L103" s="134"/>
      <c r="M103" s="134"/>
      <c r="N103" s="134"/>
      <c r="O103" s="134"/>
      <c r="P103" s="134"/>
      <c r="Q103" s="134"/>
      <c r="R103" s="134"/>
      <c r="S103" s="134"/>
      <c r="T103" s="134"/>
      <c r="U103" s="134"/>
      <c r="V103" s="134"/>
      <c r="W103" s="134"/>
      <c r="X103" s="134"/>
      <c r="Y103" s="134"/>
      <c r="Z103" s="134"/>
      <c r="AA103" s="134"/>
      <c r="AB103" s="134"/>
      <c r="AC103" s="134"/>
      <c r="AD103" s="134"/>
      <c r="AE103" s="134"/>
      <c r="AF103" s="134"/>
      <c r="AG103" s="134"/>
      <c r="AH103" s="134"/>
      <c r="AI103" s="134"/>
      <c r="AJ103" s="134"/>
      <c r="AK103" s="134"/>
      <c r="AL103" s="134"/>
      <c r="AM103" s="134"/>
      <c r="AN103" s="134"/>
      <c r="AO103" s="134"/>
      <c r="AP103" s="134"/>
      <c r="AQ103" s="134"/>
      <c r="AR103" s="134"/>
      <c r="AS103" s="134"/>
      <c r="AT103" s="134"/>
      <c r="AU103" s="134"/>
    </row>
    <row r="104" spans="1:47" s="134" customFormat="1" x14ac:dyDescent="0.25">
      <c r="A104" s="220" t="s">
        <v>205</v>
      </c>
      <c r="B104" s="218" t="s">
        <v>69</v>
      </c>
      <c r="C104" s="218">
        <v>5</v>
      </c>
      <c r="D104" s="221">
        <v>60000</v>
      </c>
      <c r="E104" s="251">
        <f>C104*D104</f>
        <v>300000</v>
      </c>
      <c r="F104" s="342">
        <v>300000</v>
      </c>
      <c r="G104" s="257"/>
      <c r="H104" s="342">
        <f>F104+G104</f>
        <v>300000</v>
      </c>
      <c r="I104" s="346">
        <f>E104-H104</f>
        <v>0</v>
      </c>
      <c r="J104" s="262">
        <f>H104/E104</f>
        <v>1</v>
      </c>
      <c r="K104" s="257"/>
      <c r="L104"/>
      <c r="M104"/>
      <c r="N104"/>
      <c r="O104"/>
    </row>
    <row r="105" spans="1:47" x14ac:dyDescent="0.25">
      <c r="A105" s="220" t="s">
        <v>206</v>
      </c>
      <c r="B105" s="218" t="s">
        <v>68</v>
      </c>
      <c r="C105" s="218">
        <v>5</v>
      </c>
      <c r="D105" s="221">
        <v>60000</v>
      </c>
      <c r="E105" s="251">
        <f>C105*D105</f>
        <v>300000</v>
      </c>
      <c r="F105" s="342">
        <v>300000</v>
      </c>
      <c r="G105" s="257"/>
      <c r="H105" s="342">
        <f t="shared" ref="H105:H106" si="27">F105+G105</f>
        <v>300000</v>
      </c>
      <c r="I105" s="346">
        <f t="shared" ref="I105:I106" si="28">E105-H105</f>
        <v>0</v>
      </c>
      <c r="J105" s="262">
        <f t="shared" ref="J105:J115" si="29">H105/E105</f>
        <v>1</v>
      </c>
      <c r="K105" s="257"/>
    </row>
    <row r="106" spans="1:47" x14ac:dyDescent="0.25">
      <c r="A106" s="220" t="s">
        <v>207</v>
      </c>
      <c r="B106" s="218" t="s">
        <v>68</v>
      </c>
      <c r="C106" s="218">
        <v>5</v>
      </c>
      <c r="D106" s="221">
        <f>55000*2</f>
        <v>110000</v>
      </c>
      <c r="E106" s="251">
        <f>C106*D106</f>
        <v>550000</v>
      </c>
      <c r="F106" s="342">
        <v>500000</v>
      </c>
      <c r="G106" s="257"/>
      <c r="H106" s="342">
        <f t="shared" si="27"/>
        <v>500000</v>
      </c>
      <c r="I106" s="346">
        <f t="shared" si="28"/>
        <v>50000</v>
      </c>
      <c r="J106" s="262">
        <f t="shared" si="29"/>
        <v>0.90909090909090906</v>
      </c>
      <c r="K106" s="257"/>
    </row>
    <row r="107" spans="1:47" s="247" customFormat="1" x14ac:dyDescent="0.25">
      <c r="A107" s="175" t="s">
        <v>208</v>
      </c>
      <c r="B107" s="216"/>
      <c r="C107" s="216"/>
      <c r="D107" s="234"/>
      <c r="E107" s="256">
        <f>SUM(E104:E106)</f>
        <v>1150000</v>
      </c>
      <c r="F107" s="343">
        <f>SUM(F104:F106)</f>
        <v>1100000</v>
      </c>
      <c r="G107" s="263"/>
      <c r="H107" s="343">
        <f>SUM(H104:H106)</f>
        <v>1100000</v>
      </c>
      <c r="I107" s="347">
        <f>SUM(I104:I106)</f>
        <v>50000</v>
      </c>
      <c r="J107" s="326">
        <f t="shared" si="29"/>
        <v>0.95652173913043481</v>
      </c>
      <c r="K107" s="263"/>
      <c r="L107" s="245"/>
      <c r="M107" s="245"/>
      <c r="N107" s="245"/>
      <c r="O107" s="245"/>
      <c r="P107" s="245"/>
      <c r="Q107" s="245"/>
      <c r="R107" s="245"/>
      <c r="S107" s="245"/>
      <c r="T107" s="245"/>
      <c r="U107" s="245"/>
      <c r="V107" s="245"/>
      <c r="W107" s="245"/>
      <c r="X107" s="245"/>
      <c r="Y107" s="245"/>
      <c r="Z107" s="245"/>
      <c r="AA107" s="245"/>
      <c r="AB107" s="245"/>
      <c r="AC107" s="245"/>
      <c r="AD107" s="245"/>
      <c r="AE107" s="245"/>
      <c r="AF107" s="245"/>
      <c r="AG107" s="245"/>
      <c r="AH107" s="245"/>
      <c r="AI107" s="245"/>
      <c r="AJ107" s="245"/>
      <c r="AK107" s="245"/>
      <c r="AL107" s="245"/>
      <c r="AM107" s="245"/>
      <c r="AN107" s="245"/>
      <c r="AO107" s="245"/>
      <c r="AP107" s="245"/>
      <c r="AQ107" s="245"/>
      <c r="AR107" s="245"/>
      <c r="AS107" s="245"/>
      <c r="AT107" s="246"/>
      <c r="AU107" s="246"/>
    </row>
    <row r="108" spans="1:47" x14ac:dyDescent="0.25">
      <c r="A108" s="367" t="s">
        <v>209</v>
      </c>
      <c r="B108" s="368"/>
      <c r="C108" s="235"/>
      <c r="D108" s="224"/>
      <c r="E108" s="255">
        <f>(E107+E102+E97++E86+E69+E48)*7%</f>
        <v>1221927</v>
      </c>
      <c r="F108" s="255">
        <f t="shared" ref="F108" si="30">(F107+F102+F97++F86+F69+F48)*7%</f>
        <v>675339.00000000012</v>
      </c>
      <c r="G108" s="255">
        <f>(G107+G102+G97++G86+G69+G48)*7%</f>
        <v>448000.00000000006</v>
      </c>
      <c r="H108" s="255">
        <f>(H107+H102+H97++H86+H69+H48)*7%</f>
        <v>1123339</v>
      </c>
      <c r="I108" s="255">
        <f>(I107+I102+I97++I86+I69+I48)*7%</f>
        <v>126588.00000000001</v>
      </c>
      <c r="J108" s="326">
        <f t="shared" si="29"/>
        <v>0.91931760244269911</v>
      </c>
      <c r="K108" s="257"/>
    </row>
    <row r="109" spans="1:47" x14ac:dyDescent="0.25">
      <c r="A109" s="175" t="s">
        <v>210</v>
      </c>
      <c r="B109" s="175"/>
      <c r="C109" s="235"/>
      <c r="D109" s="232"/>
      <c r="E109" s="255"/>
      <c r="F109" s="257"/>
      <c r="G109" s="257"/>
      <c r="H109" s="257"/>
      <c r="I109" s="257"/>
      <c r="J109" s="326"/>
      <c r="K109" s="257"/>
    </row>
    <row r="110" spans="1:47" x14ac:dyDescent="0.25">
      <c r="A110" s="175" t="s">
        <v>276</v>
      </c>
      <c r="B110" s="175"/>
      <c r="C110" s="235"/>
      <c r="D110" s="232"/>
      <c r="E110" s="255"/>
      <c r="F110" s="351"/>
      <c r="G110" s="351"/>
      <c r="H110" s="351"/>
      <c r="I110" s="351"/>
      <c r="J110" s="326"/>
      <c r="K110" s="257"/>
    </row>
    <row r="111" spans="1:47" x14ac:dyDescent="0.25">
      <c r="A111" s="175" t="s">
        <v>272</v>
      </c>
      <c r="B111" s="175" t="s">
        <v>273</v>
      </c>
      <c r="C111" s="235">
        <v>0.28000000000000003</v>
      </c>
      <c r="D111" s="232">
        <v>7000</v>
      </c>
      <c r="E111" s="255"/>
      <c r="F111" s="351"/>
      <c r="G111" s="351">
        <v>196000</v>
      </c>
      <c r="H111" s="351"/>
      <c r="I111" s="351"/>
      <c r="J111" s="326"/>
      <c r="K111" s="257"/>
    </row>
    <row r="112" spans="1:47" x14ac:dyDescent="0.25">
      <c r="A112" s="175" t="s">
        <v>274</v>
      </c>
      <c r="B112" s="175" t="s">
        <v>275</v>
      </c>
      <c r="C112" s="235">
        <v>0.03</v>
      </c>
      <c r="D112" s="232">
        <v>48000</v>
      </c>
      <c r="E112" s="255"/>
      <c r="F112" s="351"/>
      <c r="G112" s="351">
        <v>144000</v>
      </c>
      <c r="H112" s="351"/>
      <c r="I112" s="351"/>
      <c r="J112" s="326"/>
      <c r="K112" s="257"/>
    </row>
    <row r="113" spans="1:11" x14ac:dyDescent="0.25">
      <c r="A113" s="175"/>
      <c r="B113" s="175"/>
      <c r="C113" s="235"/>
      <c r="D113" s="232"/>
      <c r="E113" s="255"/>
      <c r="F113" s="351"/>
      <c r="G113" s="352">
        <f>G112+G111</f>
        <v>340000</v>
      </c>
      <c r="H113" s="352">
        <f>G113</f>
        <v>340000</v>
      </c>
      <c r="I113" s="351"/>
      <c r="J113" s="326"/>
      <c r="K113" s="257"/>
    </row>
    <row r="114" spans="1:11" x14ac:dyDescent="0.25">
      <c r="A114" s="175" t="s">
        <v>211</v>
      </c>
      <c r="B114" s="218"/>
      <c r="C114" s="223"/>
      <c r="D114" s="224"/>
      <c r="E114" s="255">
        <f>E48+E69+E86+E97+E102+E107+E108</f>
        <v>18678027</v>
      </c>
      <c r="F114" s="255">
        <f>F48+F69+F86+F97+F102+F107+F108</f>
        <v>10323039</v>
      </c>
      <c r="G114" s="255">
        <f>G113+G102+G86+G69+G48</f>
        <v>6740000</v>
      </c>
      <c r="H114" s="255">
        <f>H48+H69+H86+H97+H102+H107+H108</f>
        <v>17171039</v>
      </c>
      <c r="I114" s="255">
        <f>I48+I69+I86+I97+I102+I107+I108</f>
        <v>1934988</v>
      </c>
      <c r="J114" s="326">
        <f t="shared" si="29"/>
        <v>0.91931760244269911</v>
      </c>
      <c r="K114" s="257"/>
    </row>
    <row r="115" spans="1:11" s="265" customFormat="1" ht="19.5" customHeight="1" x14ac:dyDescent="0.25">
      <c r="A115" s="175" t="s">
        <v>212</v>
      </c>
      <c r="B115" s="216"/>
      <c r="C115" s="216"/>
      <c r="D115" s="234"/>
      <c r="E115" s="349">
        <f>E114+E44+E10</f>
        <v>37042977</v>
      </c>
      <c r="F115" s="348">
        <f>F10+F15+F36+F40+F48+F69+F86+F97+F102+F104+F105+F106</f>
        <v>27597700</v>
      </c>
      <c r="G115" s="348">
        <f>G114+G10</f>
        <v>9291750</v>
      </c>
      <c r="H115" s="348">
        <f>H113+H107+H102+H97+H86+H69+H48+H40+H36+H15+H10</f>
        <v>36889450</v>
      </c>
      <c r="I115" s="335">
        <f>H115-E115</f>
        <v>-153527</v>
      </c>
      <c r="J115" s="350">
        <f t="shared" si="29"/>
        <v>0.99585543570107771</v>
      </c>
      <c r="K115" s="264"/>
    </row>
    <row r="116" spans="1:11" ht="15" customHeight="1" x14ac:dyDescent="0.25">
      <c r="F116" s="172"/>
      <c r="G116" s="172"/>
      <c r="H116" s="172"/>
      <c r="I116" s="269"/>
    </row>
    <row r="117" spans="1:11" ht="15" customHeight="1" x14ac:dyDescent="0.25">
      <c r="F117" s="172"/>
      <c r="G117" s="172"/>
      <c r="H117" s="172"/>
      <c r="I117" s="341"/>
    </row>
    <row r="118" spans="1:11" ht="15" customHeight="1" x14ac:dyDescent="0.25">
      <c r="F118" s="172"/>
      <c r="G118" s="172"/>
      <c r="H118" s="172"/>
    </row>
    <row r="119" spans="1:11" ht="15" customHeight="1" x14ac:dyDescent="0.25">
      <c r="F119" s="172"/>
      <c r="G119" s="172"/>
      <c r="H119" s="172"/>
    </row>
    <row r="120" spans="1:11" ht="15" customHeight="1" x14ac:dyDescent="0.25">
      <c r="F120" s="172"/>
      <c r="G120" s="172"/>
      <c r="H120" s="172"/>
    </row>
    <row r="121" spans="1:11" ht="15" customHeight="1" x14ac:dyDescent="0.25">
      <c r="F121" s="172"/>
      <c r="G121" s="172"/>
      <c r="H121" s="172"/>
    </row>
    <row r="122" spans="1:11" ht="15" customHeight="1" x14ac:dyDescent="0.25">
      <c r="F122" s="172"/>
      <c r="G122" s="172"/>
      <c r="H122" s="172"/>
    </row>
    <row r="123" spans="1:11" ht="15" customHeight="1" x14ac:dyDescent="0.25">
      <c r="F123" s="172"/>
      <c r="G123" s="172"/>
      <c r="H123" s="172"/>
    </row>
    <row r="124" spans="1:11" ht="15" customHeight="1" x14ac:dyDescent="0.25">
      <c r="F124" s="172"/>
      <c r="G124" s="172"/>
      <c r="H124" s="172"/>
    </row>
    <row r="125" spans="1:11" ht="15" customHeight="1" x14ac:dyDescent="0.25">
      <c r="F125" s="172"/>
      <c r="G125" s="172"/>
      <c r="H125" s="172"/>
    </row>
    <row r="126" spans="1:11" ht="15" customHeight="1" x14ac:dyDescent="0.25">
      <c r="F126" s="172"/>
      <c r="G126" s="172"/>
      <c r="H126" s="172"/>
    </row>
    <row r="127" spans="1:11" ht="15" customHeight="1" x14ac:dyDescent="0.25">
      <c r="F127" s="172"/>
      <c r="G127" s="172"/>
      <c r="H127" s="172"/>
    </row>
    <row r="128" spans="1:11" ht="15" customHeight="1" x14ac:dyDescent="0.25">
      <c r="F128" s="172"/>
      <c r="G128" s="172"/>
      <c r="H128" s="172"/>
    </row>
    <row r="129" spans="6:9" ht="15" customHeight="1" x14ac:dyDescent="0.25">
      <c r="F129" s="172"/>
      <c r="G129" s="172"/>
      <c r="H129" s="172"/>
    </row>
    <row r="130" spans="6:9" ht="15" customHeight="1" x14ac:dyDescent="0.25">
      <c r="F130" s="172"/>
      <c r="G130" s="172"/>
      <c r="H130" s="172"/>
    </row>
    <row r="131" spans="6:9" ht="15" customHeight="1" x14ac:dyDescent="0.25">
      <c r="F131" s="172"/>
      <c r="G131" s="172"/>
      <c r="H131" s="172"/>
    </row>
    <row r="132" spans="6:9" ht="15" customHeight="1" x14ac:dyDescent="0.25">
      <c r="F132" s="172"/>
      <c r="G132" s="172"/>
      <c r="H132" s="172"/>
    </row>
    <row r="133" spans="6:9" ht="15" customHeight="1" x14ac:dyDescent="0.25">
      <c r="F133" s="172"/>
      <c r="G133" s="172"/>
      <c r="H133" s="172"/>
    </row>
    <row r="134" spans="6:9" ht="15" customHeight="1" x14ac:dyDescent="0.25">
      <c r="F134" s="172"/>
      <c r="G134" s="172"/>
      <c r="H134" s="172"/>
    </row>
    <row r="135" spans="6:9" ht="15" customHeight="1" x14ac:dyDescent="0.25">
      <c r="F135" s="172"/>
      <c r="G135" s="172"/>
      <c r="H135" s="172"/>
    </row>
    <row r="136" spans="6:9" ht="15" customHeight="1" x14ac:dyDescent="0.25">
      <c r="F136" s="172"/>
      <c r="G136" s="172"/>
      <c r="H136" s="172"/>
    </row>
    <row r="143" spans="6:9" x14ac:dyDescent="0.25">
      <c r="I143" s="236"/>
    </row>
  </sheetData>
  <mergeCells count="9">
    <mergeCell ref="E11:E12"/>
    <mergeCell ref="A13:D13"/>
    <mergeCell ref="A42:B42"/>
    <mergeCell ref="A46:D46"/>
    <mergeCell ref="A108:B108"/>
    <mergeCell ref="A11:A12"/>
    <mergeCell ref="B11:B12"/>
    <mergeCell ref="C11:C12"/>
    <mergeCell ref="D11:D12"/>
  </mergeCells>
  <pageMargins left="0.7" right="0.7" top="0.75" bottom="0.75" header="0.3" footer="0.3"/>
  <pageSetup scale="14" fitToHeight="2"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9"/>
  <sheetViews>
    <sheetView topLeftCell="A4" zoomScale="96" zoomScaleNormal="96" workbookViewId="0">
      <selection activeCell="G6" sqref="G6"/>
    </sheetView>
  </sheetViews>
  <sheetFormatPr baseColWidth="10" defaultColWidth="10.42578125" defaultRowHeight="15" x14ac:dyDescent="0.25"/>
  <cols>
    <col min="1" max="1" width="32.140625" style="179" customWidth="1"/>
    <col min="2" max="2" width="30.140625" style="183" customWidth="1"/>
    <col min="3" max="3" width="14" style="179" customWidth="1"/>
    <col min="4" max="4" width="9" style="180" customWidth="1"/>
    <col min="5" max="5" width="12.5703125" style="181" customWidth="1"/>
    <col min="6" max="6" width="12.85546875" style="182" customWidth="1"/>
    <col min="7" max="7" width="17.140625" style="183" customWidth="1"/>
    <col min="8" max="8" width="14.5703125" style="183" customWidth="1"/>
    <col min="9" max="9" width="19.42578125" style="183" customWidth="1"/>
    <col min="10" max="16384" width="10.42578125" style="183"/>
  </cols>
  <sheetData>
    <row r="1" spans="1:9" ht="29.25" customHeight="1" x14ac:dyDescent="0.25">
      <c r="A1" s="373" t="s">
        <v>70</v>
      </c>
      <c r="B1" s="373"/>
    </row>
    <row r="2" spans="1:9" x14ac:dyDescent="0.25">
      <c r="A2" s="184" t="s">
        <v>64</v>
      </c>
      <c r="B2" s="184"/>
      <c r="C2" s="184"/>
      <c r="D2" s="184"/>
      <c r="E2" s="185"/>
      <c r="F2" s="186"/>
    </row>
    <row r="3" spans="1:9" s="187" customFormat="1" ht="26.1" customHeight="1" x14ac:dyDescent="0.3">
      <c r="A3" s="374" t="s">
        <v>71</v>
      </c>
      <c r="B3" s="374"/>
      <c r="C3" s="374"/>
      <c r="D3" s="374"/>
      <c r="E3" s="374"/>
      <c r="F3" s="375"/>
      <c r="G3" s="376" t="s">
        <v>63</v>
      </c>
      <c r="H3" s="376"/>
      <c r="I3" s="376"/>
    </row>
    <row r="4" spans="1:9" ht="60.6" customHeight="1" x14ac:dyDescent="0.25">
      <c r="A4" s="188" t="s">
        <v>72</v>
      </c>
      <c r="B4" s="189" t="s">
        <v>73</v>
      </c>
      <c r="C4" s="189" t="s">
        <v>74</v>
      </c>
      <c r="D4" s="190" t="s">
        <v>75</v>
      </c>
      <c r="E4" s="191" t="s">
        <v>76</v>
      </c>
      <c r="F4" s="192" t="s">
        <v>77</v>
      </c>
      <c r="G4" s="174" t="s">
        <v>65</v>
      </c>
      <c r="H4" s="174" t="s">
        <v>66</v>
      </c>
      <c r="I4" s="174" t="s">
        <v>67</v>
      </c>
    </row>
    <row r="5" spans="1:9" s="199" customFormat="1" ht="37.5" customHeight="1" x14ac:dyDescent="0.25">
      <c r="A5" s="193" t="s">
        <v>78</v>
      </c>
      <c r="B5" s="194" t="s">
        <v>79</v>
      </c>
      <c r="C5" s="194" t="s">
        <v>80</v>
      </c>
      <c r="D5" s="195">
        <v>2</v>
      </c>
      <c r="E5" s="196">
        <v>1272500</v>
      </c>
      <c r="F5" s="197">
        <f>D5*E5</f>
        <v>2545000</v>
      </c>
      <c r="G5" s="198"/>
      <c r="H5" s="198"/>
      <c r="I5" s="198"/>
    </row>
    <row r="6" spans="1:9" s="199" customFormat="1" ht="75" x14ac:dyDescent="0.25">
      <c r="A6" s="200" t="s">
        <v>81</v>
      </c>
      <c r="B6" s="194" t="s">
        <v>82</v>
      </c>
      <c r="C6" s="194" t="s">
        <v>83</v>
      </c>
      <c r="D6" s="195">
        <v>25</v>
      </c>
      <c r="E6" s="181">
        <v>632798</v>
      </c>
      <c r="F6" s="197">
        <f>D6*E6</f>
        <v>15819950</v>
      </c>
      <c r="G6" s="198"/>
      <c r="H6" s="198"/>
      <c r="I6" s="198"/>
    </row>
    <row r="7" spans="1:9" s="205" customFormat="1" ht="60" x14ac:dyDescent="0.25">
      <c r="A7" s="201" t="s">
        <v>84</v>
      </c>
      <c r="B7" s="194" t="s">
        <v>85</v>
      </c>
      <c r="C7" s="194" t="s">
        <v>86</v>
      </c>
      <c r="D7" s="202">
        <v>25</v>
      </c>
      <c r="E7" s="203">
        <v>747121.08</v>
      </c>
      <c r="F7" s="197">
        <f>D7*E7</f>
        <v>18678027</v>
      </c>
      <c r="G7" s="204"/>
      <c r="H7" s="204"/>
      <c r="I7" s="204"/>
    </row>
    <row r="8" spans="1:9" x14ac:dyDescent="0.25">
      <c r="A8" s="206" t="s">
        <v>11</v>
      </c>
      <c r="B8" s="207"/>
      <c r="C8" s="208"/>
      <c r="D8" s="209"/>
      <c r="E8" s="210"/>
      <c r="F8" s="211">
        <f>SUM(F5:F7)</f>
        <v>37042977</v>
      </c>
      <c r="G8" s="207"/>
      <c r="H8" s="207"/>
      <c r="I8" s="207"/>
    </row>
    <row r="9" spans="1:9" x14ac:dyDescent="0.25">
      <c r="F9" s="212"/>
    </row>
  </sheetData>
  <mergeCells count="3">
    <mergeCell ref="A1:B1"/>
    <mergeCell ref="A3:F3"/>
    <mergeCell ref="G3:I3"/>
  </mergeCells>
  <pageMargins left="0.7" right="0.7" top="0.75" bottom="0.75" header="0.3" footer="0.3"/>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DEPOT EN TRANSIT</vt:lpstr>
      <vt:lpstr>LIVRE BANQUE</vt:lpstr>
      <vt:lpstr>RECONCILIATION</vt:lpstr>
      <vt:lpstr>CHEQUE EN TRANSIT</vt:lpstr>
      <vt:lpstr>LISTE DE TRANSACTION </vt:lpstr>
      <vt:lpstr>Detail Budget</vt:lpstr>
      <vt:lpstr>Synthese  Budget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E.Y.E</dc:creator>
  <cp:lastModifiedBy>PBC</cp:lastModifiedBy>
  <cp:lastPrinted>2024-09-05T12:32:45Z</cp:lastPrinted>
  <dcterms:created xsi:type="dcterms:W3CDTF">2024-01-29T16:07:58Z</dcterms:created>
  <dcterms:modified xsi:type="dcterms:W3CDTF">2024-09-05T12:35:41Z</dcterms:modified>
</cp:coreProperties>
</file>